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C:\Users\kaspch\Desktop\"/>
    </mc:Choice>
  </mc:AlternateContent>
  <bookViews>
    <workbookView xWindow="0" yWindow="0" windowWidth="21570" windowHeight="10770"/>
  </bookViews>
  <sheets>
    <sheet name="Ansøgning" sheetId="1" r:id="rId1"/>
    <sheet name="Lister" sheetId="2" state="hidden" r:id="rId2"/>
  </sheets>
  <definedNames>
    <definedName name="AndenRefperiodeRealiseretOmsætning">Lister!$E$2:$E$255</definedName>
    <definedName name="NegativtResultat">Lister!$K$2:$K$4</definedName>
    <definedName name="OpgørelseAfSenesteResultat">Lister!$K$7:$K$12</definedName>
    <definedName name="OphævelseÅbningsforbud">Lister!$A$2:$A$89</definedName>
    <definedName name="PeriodeNegativtResultat">Lister!$K$7:$K$12</definedName>
    <definedName name="ReferenceperiodeRealiseretOmsætning">Lister!$C$2:$C$6</definedName>
    <definedName name="Refperiode_Fasteomkostninger">Lister!$I$2:$I$4</definedName>
    <definedName name="RefperiodeNystiftetInstitution">Lister!$G$2:$G$101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9" i="1"/>
  <c r="B12" i="1" l="1"/>
  <c r="A23" i="1" l="1"/>
  <c r="A22" i="1"/>
  <c r="B40" i="1" l="1"/>
  <c r="A41" i="1"/>
  <c r="A30" i="1"/>
  <c r="B65" i="1" l="1"/>
  <c r="B49" i="1" l="1"/>
  <c r="B51" i="1" s="1"/>
  <c r="B41" i="1"/>
  <c r="B24" i="1"/>
  <c r="B43" i="1" l="1"/>
  <c r="B44" i="1" s="1"/>
  <c r="B46" i="1"/>
  <c r="B47" i="1" l="1"/>
  <c r="B48" i="1" s="1"/>
  <c r="B52" i="1" s="1"/>
  <c r="B68" i="1" l="1"/>
  <c r="B53" i="1"/>
  <c r="B55" i="1" s="1"/>
  <c r="B82" i="1" s="1"/>
  <c r="B69" i="1" l="1"/>
  <c r="B84" i="1" s="1"/>
  <c r="B74" i="1" l="1"/>
  <c r="B75" i="1" s="1"/>
  <c r="B76" i="1"/>
</calcChain>
</file>

<file path=xl/sharedStrings.xml><?xml version="1.0" encoding="utf-8"?>
<sst xmlns="http://schemas.openxmlformats.org/spreadsheetml/2006/main" count="130" uniqueCount="84">
  <si>
    <r>
      <t xml:space="preserve">Alle hvide felter i kolonne B </t>
    </r>
    <r>
      <rPr>
        <u/>
        <sz val="11"/>
        <color theme="1"/>
        <rFont val="Calibri"/>
        <family val="2"/>
        <scheme val="minor"/>
      </rPr>
      <t>skal</t>
    </r>
    <r>
      <rPr>
        <sz val="11"/>
        <color theme="1"/>
        <rFont val="Calibri"/>
        <family val="2"/>
        <scheme val="minor"/>
      </rPr>
      <t xml:space="preserve"> udfyldes. Hvis beløbet er 0, oplyses dette. De grå felter beregnes automatisk.
Enkelte grå felter kan skifte til hvid undervejs afhængig af de indtastede oplysninger; disse skal i så fald udfyldes.</t>
    </r>
  </si>
  <si>
    <t>Institutionsnavn</t>
  </si>
  <si>
    <t>Indtast navn</t>
  </si>
  <si>
    <t>CVR-nr.</t>
  </si>
  <si>
    <t>Indtast CVR-nr.</t>
  </si>
  <si>
    <t>Kompensationsperiode start</t>
  </si>
  <si>
    <t>Kompensationsperiode slut</t>
  </si>
  <si>
    <t>Vælg/Indtast</t>
  </si>
  <si>
    <t>Forventet kommerciel omsætning i kompensationsperioden</t>
  </si>
  <si>
    <t>Indtast beløb</t>
  </si>
  <si>
    <t>Vælg referenceperiode for realiseret omsætning</t>
  </si>
  <si>
    <t>OBS. Kun ved anden referenceperiode under særlige omstændigheder: Referenceperiode start</t>
  </si>
  <si>
    <t>OBS. Kun ved anden referenceperiode under særlige omstændigheder: Referenceperiode slut</t>
  </si>
  <si>
    <t>OBS. Kun for institutioner stiftet efter 1. dec. 2019: Referenceperiode start</t>
  </si>
  <si>
    <t>Vælg referenceperiode for realiserede faste omkostninger</t>
  </si>
  <si>
    <t>OBS. Kun for institutioner stiftet efter 1. dec. 2019: Referenceperiode slut</t>
  </si>
  <si>
    <t>Husleje</t>
  </si>
  <si>
    <t>Leje- og leasingomkostninger</t>
  </si>
  <si>
    <t>Vedligeholdelse af materielle anlægsaktiver og lejede/leasede aktiver</t>
  </si>
  <si>
    <t>Omkostninger til el og opvarmning</t>
  </si>
  <si>
    <t>Ejendomskatter</t>
  </si>
  <si>
    <t>Rengøring</t>
  </si>
  <si>
    <t>Afskrivninger af materielle og immaterielle anlægsaktiver</t>
  </si>
  <si>
    <t>Øvrige realiserede faste omkostninger</t>
  </si>
  <si>
    <t>Forventede faste omkostninger i kompensationsperioden</t>
  </si>
  <si>
    <t>Afvigelse i pct.</t>
  </si>
  <si>
    <t>Begrundelse hvis afvigelse større end 10 pct.</t>
  </si>
  <si>
    <t>FORVENTET KOMPENSATIONSBELØB I ALT</t>
  </si>
  <si>
    <t>Hvis institutionens seneste resultat er negativt, reduceres kompensationsbeløbet. Dog gælder en række undtagelser. Udfyld venligst nedenfor.</t>
  </si>
  <si>
    <t>Er institutionens seneste resultat negativt?</t>
  </si>
  <si>
    <t>Reduktion af kompensationsbeløb</t>
  </si>
  <si>
    <t>Reduktion af kompensationsbeløb i pct.</t>
  </si>
  <si>
    <t>Forventet variable omkostninger i kompensationsperioden</t>
  </si>
  <si>
    <t>Forventet resultat i kompensationsperioden</t>
  </si>
  <si>
    <t>Der ydes godtgørelse for 80 pct. af udgifterne til revisorerklæring, såfremt ansøgningen udløser kompensation.</t>
  </si>
  <si>
    <t>Godtgørelsen til revision kan maksimalt udgøre 16.000 kr. ekskl. moms.</t>
  </si>
  <si>
    <t>Revisorudgifter ekskl. moms</t>
  </si>
  <si>
    <t>Godtgørelse af revisorudgifter</t>
  </si>
  <si>
    <t>KOMPENSATIONSBELØB INKL. GODTGØRELSE AF REVISORUDGIFTER SAMT REDUKTION VED NEGATIVT RESULTAT</t>
  </si>
  <si>
    <t>Ophævelse af åbningsforbud</t>
  </si>
  <si>
    <t>Forventet omsætning i kompensationsperioden</t>
  </si>
  <si>
    <t>Referenceperiode realiseret omsætning</t>
  </si>
  <si>
    <t>1. juli 2019 til 31. august 2019</t>
  </si>
  <si>
    <t>Anden referenceperiode (kun ved særlige omstændigheder)</t>
  </si>
  <si>
    <t>Op-/nedskaleret kommerciel omsætning svarende til kompensationsperioden</t>
  </si>
  <si>
    <t>Referenceperiode faste omkostninger</t>
  </si>
  <si>
    <t>Institution stiftet efter 1. dec. 2019</t>
  </si>
  <si>
    <t>Forventet kommerciel omsætningsnedgang i kompensationsperioden</t>
  </si>
  <si>
    <t>Kompensationssats</t>
  </si>
  <si>
    <t>Kommerciel omsætnings andel af samlet omsætning</t>
  </si>
  <si>
    <t>Indplacering i trappemodel</t>
  </si>
  <si>
    <t>Forventet foreløbig kompensationsbeløb</t>
  </si>
  <si>
    <t>Forventet kommerciel omsætning i perioden med åbningsforbud</t>
  </si>
  <si>
    <t>Negativt resultat</t>
  </si>
  <si>
    <t>Ja</t>
  </si>
  <si>
    <t>Nej</t>
  </si>
  <si>
    <t>Periode for negativt resultat</t>
  </si>
  <si>
    <t>Årsregnskab med balancedag den 28. februar 2019 eller senere</t>
  </si>
  <si>
    <t>Halvårsregnskab med balancedag den 31. august 2019 eller senere</t>
  </si>
  <si>
    <t>Kvartalsregnskab med balancedag den 30. november 2019 eller senere</t>
  </si>
  <si>
    <t>Årets resultat for kalenderåret 2019</t>
  </si>
  <si>
    <t>Budgetteret resultat for kompensationsperioden, hvis COVID-19 ikke var en realitet</t>
  </si>
  <si>
    <t>1. november 2019 til 29. februar 2020</t>
  </si>
  <si>
    <t>Intet åbningsforbud/forbud ophævet før 8. juni 2020</t>
  </si>
  <si>
    <t>Åbningsforbud ikke ophævet pr. 31. august 2020</t>
  </si>
  <si>
    <t>OBS. Kun for institutioner stifter efter 1. dec. 2019: Referenceperiode slut</t>
  </si>
  <si>
    <t>Er institutionens forventede omsætning i kompensationsperioden fratrukket forventede faste og variable omkostninger lig det forventede underskud?</t>
  </si>
  <si>
    <t>Er det forventede resultat for kompensationsperioden inklusiv 50 pct. af kompensation mindre end det seneste resultat (skaleret til kompensationsperiodens længde)</t>
  </si>
  <si>
    <t>Forventet foreløbig kompensationsbeløb for periode med åbningsforbud</t>
  </si>
  <si>
    <t>Forventet foreløbig kompensationsbeløb for periode uden åbningsforbud</t>
  </si>
  <si>
    <t>Dato for åbningsforbuds ophævelse (første dag uden åbningsforbud)</t>
  </si>
  <si>
    <t>Oplys perioden for det seneste resultat</t>
  </si>
  <si>
    <t>Oplys det seneste resultat</t>
  </si>
  <si>
    <t>Hvis ja i B59, er det seneste resultat negativt som følge af ekstraordinære omstændigheder?</t>
  </si>
  <si>
    <t>Hvis ja i B62, er institutionens resultat med balancedag i 2017, 2018 og 2019 samlet set positivt?</t>
  </si>
  <si>
    <t>Hvis nej i B63, er institutionens resultat positivt for hvert af de 3 regnskabsår med balancedag i 2016, 2017 og 2018?</t>
  </si>
  <si>
    <t>Indtast resultat</t>
  </si>
  <si>
    <t>Hvis reduktionen er mere end 50 pct. af kompensationsbeløbet, kan Udenrigsministeriet efter en konkret vurdering af institutionens forventede negative resultat og variable omkostninger i kompensationsperioden fastholde en udbetaling på 50 pct. af kompensationsbeløbet.</t>
  </si>
  <si>
    <t>Udenrigsministeriet fastholder en udbetaling på 50 pct. af kompensationsbeløbet</t>
  </si>
  <si>
    <t>Udenrigsministeriet vurderer, at det seneste resultat skyldes ekstraordinære omstændigheder</t>
  </si>
  <si>
    <t>Bilag til målrettet kompensation af faste omkostninger - ansøgning til forlænget periode (juli-december)</t>
  </si>
  <si>
    <t>Var institutionen kriseramt før 31. december 2019, jf. BEK nr 1857 af 11/11/2020 § 1, stk. 5, litra d?</t>
  </si>
  <si>
    <t>Er institutionen omfattet definitionen af mikro- og små virksomheder, jf. BEK nr 1857 af 11/11/2020 § 1, stk. 5 litra d?</t>
  </si>
  <si>
    <t>1. juli 2019 til 31.december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</si>
</sst>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r.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Protection="1">
      <protection hidden="1"/>
    </xf>
    <xf numFmtId="0" fontId="0" fillId="0" borderId="1" xfId="0" applyBorder="1"/>
    <xf numFmtId="0" fontId="0" fillId="2" borderId="0" xfId="0" applyFont="1" applyFill="1" applyBorder="1" applyAlignment="1" applyProtection="1">
      <alignment wrapText="1"/>
      <protection hidden="1"/>
    </xf>
    <xf numFmtId="0" fontId="0" fillId="2" borderId="0" xfId="0" applyFill="1" applyBorder="1"/>
    <xf numFmtId="0" fontId="1" fillId="0" borderId="0" xfId="0" applyFont="1" applyBorder="1" applyProtection="1">
      <protection hidden="1"/>
    </xf>
    <xf numFmtId="0" fontId="0" fillId="0" borderId="0" xfId="0" applyBorder="1"/>
    <xf numFmtId="0" fontId="0" fillId="0" borderId="0" xfId="0" applyBorder="1" applyAlignment="1" applyProtection="1">
      <alignment horizontal="right"/>
      <protection locked="0"/>
    </xf>
    <xf numFmtId="0" fontId="1" fillId="0" borderId="0" xfId="0" applyFont="1" applyProtection="1">
      <protection hidden="1"/>
    </xf>
    <xf numFmtId="0" fontId="0" fillId="0" borderId="0" xfId="0" applyNumberFormat="1" applyAlignment="1" applyProtection="1">
      <alignment horizontal="right"/>
      <protection locked="0"/>
    </xf>
    <xf numFmtId="0" fontId="1" fillId="2" borderId="0" xfId="0" applyFont="1" applyFill="1" applyProtection="1">
      <protection hidden="1"/>
    </xf>
    <xf numFmtId="0" fontId="0" fillId="0" borderId="0" xfId="0" applyNumberFormat="1"/>
    <xf numFmtId="0" fontId="0" fillId="0" borderId="0" xfId="0" applyProtection="1">
      <protection hidden="1"/>
    </xf>
    <xf numFmtId="164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hidden="1"/>
    </xf>
    <xf numFmtId="164" fontId="0" fillId="2" borderId="0" xfId="0" applyNumberFormat="1" applyFill="1" applyProtection="1">
      <protection hidden="1"/>
    </xf>
    <xf numFmtId="0" fontId="1" fillId="0" borderId="0" xfId="0" applyFont="1" applyFill="1" applyProtection="1">
      <protection hidden="1"/>
    </xf>
    <xf numFmtId="0" fontId="0" fillId="0" borderId="2" xfId="0" applyFill="1" applyBorder="1" applyProtection="1">
      <protection hidden="1"/>
    </xf>
    <xf numFmtId="164" fontId="0" fillId="0" borderId="2" xfId="0" applyNumberFormat="1" applyBorder="1" applyAlignment="1" applyProtection="1">
      <alignment horizontal="right"/>
      <protection locked="0"/>
    </xf>
    <xf numFmtId="0" fontId="0" fillId="0" borderId="0" xfId="0" applyFill="1" applyBorder="1" applyProtection="1">
      <protection hidden="1"/>
    </xf>
    <xf numFmtId="0" fontId="0" fillId="0" borderId="1" xfId="0" applyFill="1" applyBorder="1" applyProtection="1">
      <protection hidden="1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0" xfId="0" applyNumberFormat="1" applyFont="1" applyFill="1" applyAlignment="1" applyProtection="1">
      <alignment horizontal="right"/>
      <protection locked="0"/>
    </xf>
    <xf numFmtId="0" fontId="0" fillId="2" borderId="0" xfId="0" applyFont="1" applyFill="1" applyProtection="1">
      <protection hidden="1"/>
    </xf>
    <xf numFmtId="10" fontId="0" fillId="2" borderId="0" xfId="0" applyNumberFormat="1" applyFill="1" applyProtection="1">
      <protection hidden="1"/>
    </xf>
    <xf numFmtId="0" fontId="0" fillId="0" borderId="0" xfId="0" applyNumberFormat="1" applyFill="1" applyProtection="1">
      <protection locked="0"/>
    </xf>
    <xf numFmtId="1" fontId="0" fillId="2" borderId="0" xfId="0" applyNumberFormat="1" applyFill="1" applyProtection="1">
      <protection hidden="1"/>
    </xf>
    <xf numFmtId="0" fontId="1" fillId="2" borderId="3" xfId="0" applyFont="1" applyFill="1" applyBorder="1" applyProtection="1">
      <protection hidden="1"/>
    </xf>
    <xf numFmtId="164" fontId="0" fillId="2" borderId="0" xfId="0" applyNumberFormat="1" applyFill="1" applyAlignment="1" applyProtection="1">
      <alignment horizontal="right"/>
      <protection locked="0"/>
    </xf>
    <xf numFmtId="164" fontId="1" fillId="2" borderId="3" xfId="0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 applyAlignment="1" applyProtection="1">
      <alignment wrapText="1"/>
      <protection hidden="1"/>
    </xf>
    <xf numFmtId="0" fontId="1" fillId="0" borderId="2" xfId="0" applyFont="1" applyBorder="1" applyProtection="1">
      <protection hidden="1"/>
    </xf>
    <xf numFmtId="0" fontId="1" fillId="2" borderId="1" xfId="0" applyFont="1" applyFill="1" applyBorder="1" applyProtection="1">
      <protection hidden="1"/>
    </xf>
    <xf numFmtId="164" fontId="0" fillId="2" borderId="1" xfId="0" applyNumberFormat="1" applyFill="1" applyBorder="1" applyAlignment="1" applyProtection="1">
      <protection hidden="1"/>
    </xf>
    <xf numFmtId="0" fontId="1" fillId="0" borderId="0" xfId="0" applyFont="1"/>
    <xf numFmtId="14" fontId="0" fillId="0" borderId="0" xfId="0" applyNumberFormat="1"/>
    <xf numFmtId="14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Font="1" applyFill="1" applyProtection="1">
      <protection hidden="1"/>
    </xf>
    <xf numFmtId="14" fontId="3" fillId="2" borderId="0" xfId="0" applyNumberFormat="1" applyFont="1" applyFill="1" applyAlignment="1" applyProtection="1">
      <alignment horizontal="right"/>
      <protection hidden="1"/>
    </xf>
    <xf numFmtId="164" fontId="0" fillId="2" borderId="0" xfId="0" applyNumberFormat="1" applyFill="1" applyAlignment="1" applyProtection="1">
      <alignment horizontal="right"/>
      <protection hidden="1"/>
    </xf>
    <xf numFmtId="10" fontId="0" fillId="2" borderId="0" xfId="0" applyNumberFormat="1" applyFill="1" applyAlignment="1" applyProtection="1">
      <alignment horizontal="right"/>
      <protection hidden="1"/>
    </xf>
    <xf numFmtId="14" fontId="0" fillId="2" borderId="0" xfId="0" applyNumberFormat="1" applyFill="1" applyProtection="1">
      <protection hidden="1"/>
    </xf>
    <xf numFmtId="0" fontId="0" fillId="0" borderId="0" xfId="0" applyNumberFormat="1" applyAlignment="1" applyProtection="1">
      <alignment horizontal="right"/>
    </xf>
    <xf numFmtId="164" fontId="0" fillId="0" borderId="0" xfId="0" applyNumberFormat="1" applyFill="1" applyAlignment="1" applyProtection="1">
      <alignment horizontal="right"/>
      <protection locked="0"/>
    </xf>
    <xf numFmtId="164" fontId="0" fillId="2" borderId="0" xfId="0" applyNumberFormat="1" applyFill="1" applyAlignment="1" applyProtection="1">
      <alignment horizontal="right" wrapText="1"/>
      <protection hidden="1"/>
    </xf>
    <xf numFmtId="0" fontId="0" fillId="0" borderId="0" xfId="0" applyNumberFormat="1" applyFill="1" applyAlignment="1" applyProtection="1">
      <alignment horizontal="right"/>
      <protection hidden="1"/>
    </xf>
    <xf numFmtId="0" fontId="0" fillId="0" borderId="0" xfId="0" applyNumberFormat="1" applyFill="1" applyAlignment="1" applyProtection="1">
      <alignment horizontal="right"/>
      <protection locked="0"/>
    </xf>
    <xf numFmtId="0" fontId="0" fillId="2" borderId="0" xfId="0" applyNumberFormat="1" applyFill="1" applyAlignment="1" applyProtection="1">
      <alignment horizontal="right"/>
      <protection hidden="1"/>
    </xf>
    <xf numFmtId="0" fontId="0" fillId="0" borderId="0" xfId="0" applyNumberFormat="1" applyFill="1" applyProtection="1"/>
    <xf numFmtId="0" fontId="0" fillId="0" borderId="0" xfId="0" applyNumberFormat="1" applyFill="1"/>
    <xf numFmtId="0" fontId="1" fillId="3" borderId="3" xfId="0" applyFont="1" applyFill="1" applyBorder="1" applyProtection="1">
      <protection hidden="1"/>
    </xf>
    <xf numFmtId="164" fontId="0" fillId="3" borderId="3" xfId="0" applyNumberForma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0" xfId="0" applyNumberFormat="1" applyFill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locked="0"/>
    </xf>
    <xf numFmtId="14" fontId="3" fillId="2" borderId="0" xfId="0" applyNumberFormat="1" applyFont="1" applyFill="1" applyAlignment="1" applyProtection="1">
      <alignment horizontal="right"/>
      <protection locked="0"/>
    </xf>
    <xf numFmtId="0" fontId="1" fillId="3" borderId="0" xfId="0" applyFont="1" applyFill="1" applyProtection="1">
      <protection hidden="1"/>
    </xf>
    <xf numFmtId="164" fontId="0" fillId="0" borderId="0" xfId="0" applyNumberFormat="1"/>
    <xf numFmtId="164" fontId="0" fillId="3" borderId="0" xfId="0" applyNumberFormat="1" applyFill="1" applyProtection="1">
      <protection hidden="1"/>
    </xf>
    <xf numFmtId="0" fontId="0" fillId="0" borderId="0" xfId="0" applyNumberFormat="1" applyFill="1" applyProtection="1">
      <protection hidden="1"/>
    </xf>
    <xf numFmtId="0" fontId="0" fillId="0" borderId="0" xfId="0" applyNumberForma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14" fontId="3" fillId="2" borderId="0" xfId="0" applyNumberFormat="1" applyFont="1" applyFill="1" applyProtection="1">
      <protection hidden="1"/>
    </xf>
    <xf numFmtId="0" fontId="0" fillId="2" borderId="0" xfId="0" applyNumberFormat="1" applyFill="1" applyAlignment="1" applyProtection="1">
      <alignment horizontal="right"/>
      <protection locked="0"/>
    </xf>
    <xf numFmtId="0" fontId="0" fillId="2" borderId="0" xfId="0" applyNumberFormat="1" applyFill="1" applyAlignment="1" applyProtection="1">
      <protection hidden="1"/>
    </xf>
  </cellXfs>
  <cellStyles count="1">
    <cellStyle name="Normal" xfId="0" builtinId="0"/>
  </cellStyles>
  <dxfs count="34"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D84"/>
  <sheetViews>
    <sheetView tabSelected="1" zoomScale="90" zoomScaleNormal="90" workbookViewId="0">
      <selection activeCell="B17" sqref="B17"/>
    </sheetView>
  </sheetViews>
  <sheetFormatPr defaultRowHeight="15" x14ac:dyDescent="0.25"/>
  <cols>
    <col min="1" max="1" width="102.5703125" customWidth="1"/>
    <col min="2" max="2" width="53.140625" customWidth="1"/>
    <col min="3" max="3" width="17.5703125" customWidth="1"/>
    <col min="4" max="4" width="0" hidden="1" customWidth="1"/>
  </cols>
  <sheetData>
    <row r="1" spans="1:4" x14ac:dyDescent="0.25">
      <c r="A1" s="1" t="s">
        <v>80</v>
      </c>
      <c r="B1" s="2"/>
    </row>
    <row r="2" spans="1:4" ht="29.1" customHeight="1" x14ac:dyDescent="0.25">
      <c r="A2" s="3" t="s">
        <v>0</v>
      </c>
      <c r="B2" s="4"/>
    </row>
    <row r="3" spans="1:4" x14ac:dyDescent="0.25">
      <c r="A3" s="5"/>
      <c r="B3" s="6"/>
    </row>
    <row r="4" spans="1:4" x14ac:dyDescent="0.25">
      <c r="A4" s="5" t="s">
        <v>1</v>
      </c>
      <c r="B4" s="7" t="s">
        <v>2</v>
      </c>
    </row>
    <row r="5" spans="1:4" x14ac:dyDescent="0.25">
      <c r="A5" s="8" t="s">
        <v>3</v>
      </c>
      <c r="B5" s="9" t="s">
        <v>4</v>
      </c>
    </row>
    <row r="6" spans="1:4" x14ac:dyDescent="0.25">
      <c r="A6" s="8" t="s">
        <v>70</v>
      </c>
      <c r="B6" s="40" t="s">
        <v>7</v>
      </c>
    </row>
    <row r="7" spans="1:4" x14ac:dyDescent="0.25">
      <c r="A7" s="10" t="s">
        <v>5</v>
      </c>
      <c r="B7" s="69">
        <v>44021</v>
      </c>
    </row>
    <row r="8" spans="1:4" x14ac:dyDescent="0.25">
      <c r="A8" s="10" t="s">
        <v>6</v>
      </c>
      <c r="B8" s="46" t="str">
        <f>IF(B6&lt;&gt;"Vælg/Indtast",IF(OR(IF(ISNUMBER(B6),B6&gt;DATE(2020,8,8)),B6="Åbningsforbud ikke ophævet pr. 31. august 2020"),DATE(2020,8,31),IF(OR(B6="Intet åbningsforbud/forbud ophævet før 8. juni 2020",IF(ISNUMBER(B6),B6&lt;=DATE(2020,8,9))),DATE(2020,8,8))),"")</f>
        <v/>
      </c>
    </row>
    <row r="9" spans="1:4" x14ac:dyDescent="0.25">
      <c r="A9" s="16"/>
      <c r="B9" s="66"/>
    </row>
    <row r="10" spans="1:4" x14ac:dyDescent="0.25">
      <c r="A10" s="16" t="s">
        <v>81</v>
      </c>
      <c r="B10" s="51" t="s">
        <v>7</v>
      </c>
    </row>
    <row r="11" spans="1:4" x14ac:dyDescent="0.25">
      <c r="A11" s="10" t="s">
        <v>82</v>
      </c>
      <c r="B11" s="70" t="s">
        <v>7</v>
      </c>
    </row>
    <row r="12" spans="1:4" x14ac:dyDescent="0.25">
      <c r="A12" s="8"/>
      <c r="B12" s="67" t="str">
        <f>IF(AND(OR(IF(ISNUMBER(B6),B6&lt;DATE(2020,7,9)),B6="Intet åbningsforbud/forbud ophævet før 8. juni 2020"),AND(B10="Ja",B11="Nej")),"Institutionen er ikke berettiget kompensation, da institutionen var kriseramt før 31. december 2019 og ikke er defineret som mikro- eller små virksomheder.","")</f>
        <v/>
      </c>
    </row>
    <row r="13" spans="1:4" x14ac:dyDescent="0.25">
      <c r="A13" s="8" t="s">
        <v>40</v>
      </c>
      <c r="B13" s="13" t="s">
        <v>9</v>
      </c>
    </row>
    <row r="14" spans="1:4" x14ac:dyDescent="0.25">
      <c r="A14" s="8" t="s">
        <v>8</v>
      </c>
      <c r="B14" s="13" t="s">
        <v>9</v>
      </c>
    </row>
    <row r="15" spans="1:4" x14ac:dyDescent="0.25">
      <c r="A15" s="10" t="s">
        <v>52</v>
      </c>
      <c r="B15" s="61" t="s">
        <v>9</v>
      </c>
    </row>
    <row r="16" spans="1:4" x14ac:dyDescent="0.25">
      <c r="A16" s="8"/>
      <c r="B16" s="47"/>
      <c r="D16" t="s">
        <v>7</v>
      </c>
    </row>
    <row r="17" spans="1:4" x14ac:dyDescent="0.25">
      <c r="A17" s="8" t="s">
        <v>10</v>
      </c>
      <c r="B17" s="9" t="s">
        <v>7</v>
      </c>
      <c r="D17" t="s">
        <v>83</v>
      </c>
    </row>
    <row r="18" spans="1:4" x14ac:dyDescent="0.25">
      <c r="A18" s="10" t="s">
        <v>11</v>
      </c>
      <c r="B18" s="62" t="s">
        <v>7</v>
      </c>
      <c r="D18" t="s">
        <v>62</v>
      </c>
    </row>
    <row r="19" spans="1:4" x14ac:dyDescent="0.25">
      <c r="A19" s="10" t="s">
        <v>12</v>
      </c>
      <c r="B19" s="62" t="s">
        <v>7</v>
      </c>
      <c r="D19" t="s">
        <v>43</v>
      </c>
    </row>
    <row r="20" spans="1:4" x14ac:dyDescent="0.25">
      <c r="A20" s="10" t="s">
        <v>13</v>
      </c>
      <c r="B20" s="62" t="s">
        <v>7</v>
      </c>
      <c r="D20" t="s">
        <v>46</v>
      </c>
    </row>
    <row r="21" spans="1:4" x14ac:dyDescent="0.25">
      <c r="A21" s="10" t="s">
        <v>65</v>
      </c>
      <c r="B21" s="43">
        <v>43899</v>
      </c>
    </row>
    <row r="22" spans="1:4" x14ac:dyDescent="0.25">
      <c r="A22" s="42" t="str">
        <f>"Realiseret omsætning i alt i perioden "&amp;IF($B$17="Anden referenceperiode (kun ved særlige omstændigheder)",IF(OR($B$18="Vælg/Indtast",$B$19="Vælg/Indtast"),"",TEXT($B$18,"dd-mm-åååå")&amp;" til "&amp;TEXT($B$19,"dd-mm-åååå")),IF($B$17="Institution stiftet efter 1. dec. 2019",IF(OR($B$20="Vælg/Indtast",$B$21="Vælg/Indtast"),"",TEXT($B$20,"dd-mm-åååå")&amp;" til "&amp;TEXT($B$21,"dd-mm-åååå")),IF($B$17="Vælg/Indtast","",$B$17)))</f>
        <v xml:space="preserve">Realiseret omsætning i alt i perioden </v>
      </c>
      <c r="B22" s="48" t="s">
        <v>9</v>
      </c>
    </row>
    <row r="23" spans="1:4" x14ac:dyDescent="0.25">
      <c r="A23" s="42" t="str">
        <f>"Realiseret kommerciel omsætning i alt i perioden "&amp;IF($B$17="Anden referenceperiode (kun ved særlige omstændigheder)",IF(OR($B$18="Vælg/Indtast",$B$19="Vælg/Indtast"),"",TEXT($B$18,"dd-mm-åååå")&amp;" til "&amp;TEXT($B$19,"dd-mm-åååå")),IF($B$17="Institution stiftet efter 1. dec. 2019",IF(OR($B$20="Vælg/Indtast",$B$21="Vælg/Indtast"),"",TEXT($B$20,"dd-mm-åååå")&amp;" til "&amp;TEXT($B$21,"dd-mm-åååå")),IF($B$17="Vælg/Indtast","",$B$17)))</f>
        <v xml:space="preserve">Realiseret kommerciel omsætning i alt i perioden </v>
      </c>
      <c r="B23" s="48" t="s">
        <v>9</v>
      </c>
    </row>
    <row r="24" spans="1:4" x14ac:dyDescent="0.25">
      <c r="A24" s="23" t="s">
        <v>44</v>
      </c>
      <c r="B24" s="49" t="str">
        <f>IFERROR(IF(OR(B23="",B23="Indtast beløb"),"",IF(B17="1. juli 2019 til 31. august 2019",B23*(_xlfn.DAYS(B8,B7)+1)/(_xlfn.DAYS(DATE(2020,8,31),DATE(2020,7,1))+1),IF(B17="1. november 2019 til 29. februar 2020",B23*(_xlfn.DAYS(B8,B7)+1)/(_xlfn.DAYS(DATE(2020,2,29),DATE(2019,11,1))+1),IF(B17="Anden referenceperiode (kun ved særlige omstændigheder)",IF(DATEDIF(B18,B19,"M")&gt;=4,B23*(_xlfn.DAYS(B8,B7)+1)/(_xlfn.DAYS(B19,B18)+1),"Referenceperioden skal minimum opgøres over 4 sammenhængende måneder."),IF(AND(B17="Institution stiftet efter 1. dec. 2019",B20&lt;&gt;"Vælg/Indtast"),IF(B20&lt;=DATE(2020,2,10),B23*(_xlfn.DAYS(B8,B7)+1)/(_xlfn.DAYS(B21,B20)+1),IF(B20&gt;DATE(2020,2,10),"Referenceperioden skal minimum opgøres over en hel måned.")),""))))),"")</f>
        <v/>
      </c>
    </row>
    <row r="25" spans="1:4" x14ac:dyDescent="0.25">
      <c r="A25" s="42"/>
      <c r="B25" s="50"/>
    </row>
    <row r="26" spans="1:4" x14ac:dyDescent="0.25">
      <c r="A26" s="8" t="s">
        <v>14</v>
      </c>
      <c r="B26" s="51" t="s">
        <v>7</v>
      </c>
    </row>
    <row r="27" spans="1:4" x14ac:dyDescent="0.25">
      <c r="A27" s="10" t="s">
        <v>13</v>
      </c>
      <c r="B27" s="62" t="s">
        <v>7</v>
      </c>
    </row>
    <row r="28" spans="1:4" x14ac:dyDescent="0.25">
      <c r="A28" s="10" t="s">
        <v>15</v>
      </c>
      <c r="B28" s="43">
        <v>43899</v>
      </c>
    </row>
    <row r="29" spans="1:4" x14ac:dyDescent="0.25">
      <c r="A29" s="42"/>
      <c r="B29" s="50" t="str">
        <f>IF(AND(ISNUMBER(B27),ISNUMBER(B28)),IF(DATEDIF(B27,B28,"M")&gt;=1,"","Opgørelsen for referenceperioden skal minimum dække en hel måned."),"")</f>
        <v/>
      </c>
    </row>
    <row r="30" spans="1:4" x14ac:dyDescent="0.25">
      <c r="A30" s="10" t="str">
        <f>"Oplys realiserede faste omkostninger "&amp;IF(B26="Vælg/Indtast","",IF(B26="Institution stiftet efter 1. dec. 2019",IF(OR(B27="",B27="Vælg/Indtast"),"","i perioden "&amp;TEXT(B27,"dd-mm-åååå")&amp;" til "&amp;TEXT(B28,"dd-mm-åååå")),IF(B26="1. november 2019 til 29. februar 2020","i perioden "&amp;B26)))&amp;" herunder."</f>
        <v>Oplys realiserede faste omkostninger  herunder.</v>
      </c>
      <c r="B30" s="52"/>
    </row>
    <row r="31" spans="1:4" x14ac:dyDescent="0.25">
      <c r="A31" s="16"/>
      <c r="B31" s="50"/>
    </row>
    <row r="32" spans="1:4" x14ac:dyDescent="0.25">
      <c r="A32" s="17" t="s">
        <v>16</v>
      </c>
      <c r="B32" s="18" t="s">
        <v>9</v>
      </c>
    </row>
    <row r="33" spans="1:2" x14ac:dyDescent="0.25">
      <c r="A33" s="19" t="s">
        <v>17</v>
      </c>
      <c r="B33" s="13" t="s">
        <v>9</v>
      </c>
    </row>
    <row r="34" spans="1:2" x14ac:dyDescent="0.25">
      <c r="A34" s="19" t="s">
        <v>18</v>
      </c>
      <c r="B34" s="13" t="s">
        <v>9</v>
      </c>
    </row>
    <row r="35" spans="1:2" x14ac:dyDescent="0.25">
      <c r="A35" s="19" t="s">
        <v>19</v>
      </c>
      <c r="B35" s="13" t="s">
        <v>9</v>
      </c>
    </row>
    <row r="36" spans="1:2" x14ac:dyDescent="0.25">
      <c r="A36" s="19" t="s">
        <v>20</v>
      </c>
      <c r="B36" s="13" t="s">
        <v>9</v>
      </c>
    </row>
    <row r="37" spans="1:2" x14ac:dyDescent="0.25">
      <c r="A37" s="19" t="s">
        <v>21</v>
      </c>
      <c r="B37" s="13" t="s">
        <v>9</v>
      </c>
    </row>
    <row r="38" spans="1:2" x14ac:dyDescent="0.25">
      <c r="A38" s="19" t="s">
        <v>22</v>
      </c>
      <c r="B38" s="13" t="s">
        <v>9</v>
      </c>
    </row>
    <row r="39" spans="1:2" x14ac:dyDescent="0.25">
      <c r="A39" s="20" t="s">
        <v>23</v>
      </c>
      <c r="B39" s="21" t="s">
        <v>9</v>
      </c>
    </row>
    <row r="40" spans="1:2" x14ac:dyDescent="0.25">
      <c r="A40" s="16"/>
      <c r="B40" s="50" t="str">
        <f>IF(ISNUMBER(B39),IF(B39/B41&gt;0.2,"Ansøger skal indsende en udspecificeret liste over de realiserede øvrige faste omkostninger i referenceperioden samt de forventede øvrige faste omkostninger i kompensationsperioden.",""),"")</f>
        <v/>
      </c>
    </row>
    <row r="41" spans="1:2" x14ac:dyDescent="0.25">
      <c r="A41" s="14" t="str">
        <f>"Realiserede faste omkostninger "&amp;IF(B26="Vælg/Indtast","",IF(B26="Institution stiftet efter 1. dec. 2019",IF(OR(B27="",B28=""),"","i perioden "&amp;TEXT(B27,"dd-mm-åååå")&amp;" til "&amp;TEXT(B28,"dd-mm-åååå")),IF(B26="1. november 2019 til 29. februar 2020","i perioden "&amp;B26)))</f>
        <v xml:space="preserve">Realiserede faste omkostninger </v>
      </c>
      <c r="B41" s="15" t="str">
        <f>IF(SUM(B32:B39)=0,"",SUM(B32:B39))</f>
        <v/>
      </c>
    </row>
    <row r="42" spans="1:2" x14ac:dyDescent="0.25">
      <c r="A42" s="12" t="s">
        <v>24</v>
      </c>
      <c r="B42" s="22" t="s">
        <v>9</v>
      </c>
    </row>
    <row r="43" spans="1:2" x14ac:dyDescent="0.25">
      <c r="A43" s="23" t="s">
        <v>25</v>
      </c>
      <c r="B43" s="24" t="str">
        <f>IFERROR(IF(AND(ISNUMBER(B41),ISNUMBER(B42)),((B42*IF(B26="1. november 2019 til 29. februar 2020",(_xlfn.DAYS(DATE(2020,2,29),DATE(2019,11,1))+1)/(_xlfn.DAYS(B8,B7)+1),IF(B26="Institution stiftet efter 1. dec. 2019",(_xlfn.DAYS(B28,B27)+1)/(_xlfn.DAYS(B8,B7)+1))))-B41)/B41,""),"")</f>
        <v/>
      </c>
    </row>
    <row r="44" spans="1:2" x14ac:dyDescent="0.25">
      <c r="A44" s="14" t="s">
        <v>26</v>
      </c>
      <c r="B44" s="71" t="str">
        <f>IFERROR(IF(ISNUMBER(B43),IF(B43&gt;0.1,"Ansøger skal vedlægge et bilag, der forklarer, hvad afvigelsen skyldes, og hvorfor den ikke kunne afværges.",""),""),"")</f>
        <v/>
      </c>
    </row>
    <row r="45" spans="1:2" x14ac:dyDescent="0.25">
      <c r="A45" s="12"/>
      <c r="B45" s="25"/>
    </row>
    <row r="46" spans="1:2" x14ac:dyDescent="0.25">
      <c r="A46" s="10" t="s">
        <v>47</v>
      </c>
      <c r="B46" s="24" t="str">
        <f>IFERROR(IF(OR(B14="",B23=""),"",(B24-B14)/B24),"")</f>
        <v/>
      </c>
    </row>
    <row r="47" spans="1:2" x14ac:dyDescent="0.25">
      <c r="A47" s="10" t="s">
        <v>50</v>
      </c>
      <c r="B47" s="26" t="str">
        <f>IF(B46="","",IF(AND($B$46&gt;=0.9,$B$46&lt;=1),1,IF(AND($B$46&gt;=0.85,$B$46&lt;0.9),2,IF(AND($B$46&gt;=0.8,$B$46&lt;0.85),3,IF(AND($B$46&gt;=0.75,$B$46&lt;0.8),4,IF(AND($B$46&gt;=0.7,$B$46&lt;0.75),5,IF(AND($B$46&gt;=0.65,$B$46&lt;0.7),6,IF(AND($B$46&gt;=0.6,$B$46&lt;0.65),7,IF(AND($B$46&gt;=0.55,$B$46&lt;0.6),8,IF(AND($B$46&gt;=0.5,$B$46&lt;0.55),9,IF(AND($B$46&gt;=0.45,$B$46&lt;0.5),10,IF(AND($B$46&gt;=0.4,$B$46&lt;0.45),11,IF(AND($B$46&gt;=0.35,$B$46&lt;0.4),12)))))))))))))</f>
        <v/>
      </c>
    </row>
    <row r="48" spans="1:2" x14ac:dyDescent="0.25">
      <c r="A48" s="10" t="s">
        <v>48</v>
      </c>
      <c r="B48" s="24" t="str">
        <f>IF(B47="","",IF(B47=1,0.8,IF(B47=2,0.75,IF(B47=3,0.7,IF(B47=4,0.65,IF(B47=5,0.6,IF(B47=6,0.55,IF(B47=7,0.5,IF(B47=8,0.45,IF(B47=9,0.4,IF(B47=10,0.35,IF(B47=11,0.3,IF(B47=12,0.25)))))))))))))</f>
        <v/>
      </c>
    </row>
    <row r="49" spans="1:3" x14ac:dyDescent="0.25">
      <c r="A49" s="10" t="s">
        <v>49</v>
      </c>
      <c r="B49" s="24" t="str">
        <f>IFERROR(B23/B22,"")</f>
        <v/>
      </c>
    </row>
    <row r="50" spans="1:3" hidden="1" x14ac:dyDescent="0.25">
      <c r="A50" s="16"/>
      <c r="B50" s="66"/>
    </row>
    <row r="51" spans="1:3" hidden="1" x14ac:dyDescent="0.25">
      <c r="A51" s="63" t="s">
        <v>68</v>
      </c>
      <c r="B51" s="65">
        <f>IFERROR(MAX(IF(ISNUMBER(B42),B42*IF(OR(B6="Intet åbningsforbud/forbud ophævet før 8. juni 2020",B6&lt;DATE(2020,7,10)),0,(_xlfn.DAYS(IF(B6="Åbningsforbud ikke ophævet pr. 31. august 2020",DATE(2020,8,31),B6),B7)+IF(B6="Åbningsforbud ikke ophævet pr. 31. august 2020",1,0)))/(_xlfn.DAYS(B8,B7)+1)*IF(B15=0,1,B48)*B49,0),0),"")</f>
        <v>0</v>
      </c>
      <c r="C51" s="64"/>
    </row>
    <row r="52" spans="1:3" hidden="1" x14ac:dyDescent="0.25">
      <c r="A52" s="63" t="s">
        <v>69</v>
      </c>
      <c r="B52" s="65">
        <f>IFERROR(MAX(IF(OR(B10="Nej",AND(B10="Ja",B11="Ja")),IF(B42*((_xlfn.DAYS(B8,IF(OR(B6="Intet åbningsforbud/forbud ophævet før 8. juni 2020",B6&lt;DATE(2020,7,9)),DATE(2020,7,9),IF(B6="Åbningsforbud ikke ophævet pr. 31. august 2020",DATE(2020,8,31),B6)))+IF(B6="Åbningsforbud ikke ophævet pr. 31. august 2020",0,1))/(_xlfn.DAYS(B8,B7)+1))*B48*B49&gt;5968304,5968304,B42*((_xlfn.DAYS(B8,IF(OR(B6="Intet åbningsforbud/forbud ophævet før 8. juni 2020",B6&lt;DATE(2020,7,9)),DATE(2020,7,9),IF(B6="Åbningsforbud ikke ophævet pr. 31. august 2020",DATE(2020,8,31),B6)))+IF(B6="Åbningsforbud ikke ophævet pr. 31. august 2020",0,1))/(_xlfn.DAYS(B8,B7)+1))*B48*B49),0),0),"")</f>
        <v>0</v>
      </c>
    </row>
    <row r="53" spans="1:3" hidden="1" x14ac:dyDescent="0.25">
      <c r="A53" s="55" t="s">
        <v>51</v>
      </c>
      <c r="B53" s="56" t="str">
        <f>IFERROR(MAX(IF(OR(B14="",B14="Indtast beløb"),"",IF(B46&lt;0.35,"Omsætningsnedgangen er mindre end 35 pct., og der kan ikke opnås kompensation.",B51+B52)),0),"")</f>
        <v/>
      </c>
    </row>
    <row r="54" spans="1:3" x14ac:dyDescent="0.25">
      <c r="A54" s="8"/>
      <c r="B54" s="53"/>
    </row>
    <row r="55" spans="1:3" x14ac:dyDescent="0.25">
      <c r="A55" s="27" t="s">
        <v>27</v>
      </c>
      <c r="B55" s="29">
        <f>IFERROR(MAX(IF(B53="","",IF(B53="Omsætningsnedgangen er mindre end 35 pct., og der kan ikke opnås kompensation.","Omsætningsnedgangen er mindre end 35 pct., og der kan ikke opnås kompensation.",IF(B42*B49&lt;IF(B8&gt;DATE(2020,8,8),8000,4000),"De faste omkostningers andel af de kommercielle indtægters andel af de samlede indtægter i kompensationsperioden opfylder ikke minimumskravet. Der kan derfor ikke udbetales kompensation.",IF(B53&gt;IF(B8&gt;DATE(2020,8,8),60000000,30000000),IF(B8&gt;DATE(2020,8,8),60000000,30000000),IF(B53&gt;B24-B14,B24-B14,B53))))),0),0)</f>
        <v>0</v>
      </c>
    </row>
    <row r="56" spans="1:3" x14ac:dyDescent="0.25">
      <c r="A56" s="12"/>
      <c r="B56" s="11"/>
    </row>
    <row r="57" spans="1:3" x14ac:dyDescent="0.25">
      <c r="A57" s="12" t="s">
        <v>28</v>
      </c>
      <c r="B57" s="11"/>
    </row>
    <row r="58" spans="1:3" x14ac:dyDescent="0.25">
      <c r="A58" s="12"/>
      <c r="B58" s="11"/>
    </row>
    <row r="59" spans="1:3" x14ac:dyDescent="0.25">
      <c r="A59" s="30" t="s">
        <v>29</v>
      </c>
      <c r="B59" s="31" t="s">
        <v>7</v>
      </c>
    </row>
    <row r="60" spans="1:3" x14ac:dyDescent="0.25">
      <c r="A60" s="14" t="s">
        <v>72</v>
      </c>
      <c r="B60" s="28" t="s">
        <v>76</v>
      </c>
    </row>
    <row r="61" spans="1:3" x14ac:dyDescent="0.25">
      <c r="A61" s="23" t="s">
        <v>71</v>
      </c>
      <c r="B61" s="33" t="s">
        <v>7</v>
      </c>
    </row>
    <row r="62" spans="1:3" x14ac:dyDescent="0.25">
      <c r="A62" s="23" t="s">
        <v>73</v>
      </c>
      <c r="B62" s="32" t="s">
        <v>7</v>
      </c>
    </row>
    <row r="63" spans="1:3" x14ac:dyDescent="0.25">
      <c r="A63" s="14" t="s">
        <v>74</v>
      </c>
      <c r="B63" s="32" t="s">
        <v>7</v>
      </c>
    </row>
    <row r="64" spans="1:3" x14ac:dyDescent="0.25">
      <c r="A64" s="23" t="s">
        <v>75</v>
      </c>
      <c r="B64" s="32" t="s">
        <v>7</v>
      </c>
    </row>
    <row r="65" spans="1:2" hidden="1" x14ac:dyDescent="0.25">
      <c r="B65" s="68" t="str">
        <f>IF(B62="Ja","Ansøger skal indsende dokumentation for, at det seneste resultat er negativt som følge af ekstraordinære omstændigheder","")</f>
        <v/>
      </c>
    </row>
    <row r="66" spans="1:2" hidden="1" x14ac:dyDescent="0.25">
      <c r="A66" s="57" t="s">
        <v>79</v>
      </c>
      <c r="B66" s="58" t="s">
        <v>7</v>
      </c>
    </row>
    <row r="67" spans="1:2" hidden="1" x14ac:dyDescent="0.25">
      <c r="A67" s="12"/>
    </row>
    <row r="68" spans="1:2" x14ac:dyDescent="0.25">
      <c r="A68" s="14" t="s">
        <v>30</v>
      </c>
      <c r="B68" s="44" t="str">
        <f>IFERROR(IF(AND(B59&lt;&gt;"Vælg/Indtast",ISNUMBER(B60),B61&lt;&gt;"Vælg/Indtast"),IF(AND(B62="Ja",OR(B63="Ja",B64="Ja"),B66="Ja"),"",IF(ISNUMBER(B60),IF(B61="Årsregnskab med balancedag den 28. februar 2019 eller senere",ABS(B60)*(-1),IF(B61="Halvårsregnskab med balancedag den 31. august 2019 eller senere",ABS(B60)*(-1)*2,IF(B61="Kvartalsregnskab med balancedag den 30. november 2019 eller senere",ABS(B60)*(-1)*4,IF(B61="Årets resultat for kalenderåret 2019",ABS(B60)*(-1),IF(B61="Budgetteret resultat for kompensationsperioden, hvis COVID-19 ikke var en realitet",ABS(B60)*(-1))))))*IF(AND(B8=DATE(2020,8,8),B61&lt;&gt;"Budgetteret resultat for kompensationsperioden, hvis COVID-19 ikke var en realitet"),(1/12),IF(AND(B8=DATE(2020,8,31),B61&lt;&gt;"Budgetteret resultat for kompensationsperioden, hvis COVID-19 ikke var en realitet"),(1/6.9),IF(B61="Budgetteret resultat for kompensationsperioden, hvis COVID-19 ikke var en realitet",1)))*IF(OR(AND(ISNUMBER(B6),B6&gt;=DATE(2020,7,9),AND(ISNUMBER(B15),B15=0)),AND(B6="Åbningsforbud ikke ophævet pr. 31. august 2020",AND(ISNUMBER(B15),B15=0))),(1*(_xlfn.DAYS(IF(B6="Åbningsforbud ikke ophævet pr. 31. august 2020",DATE(2020,8,31),B6),B7)+IF(B6="Åbningsforbud ikke ophævet pr. 31. august 2020",1,0))+B48*((_xlfn.DAYS(B8,B7)+1)-(_xlfn.DAYS(IF(B6="Åbningsforbud ikke ophævet pr. 31. august 2020",DATE(2020,8,31),B6),B7)+IF(B6="Åbningsforbud ikke ophævet pr. 31. august 2020",1,0))))/(_xlfn.DAYS(B8,B7)+1),B48)*B49,"")),""),"")</f>
        <v/>
      </c>
    </row>
    <row r="69" spans="1:2" x14ac:dyDescent="0.25">
      <c r="A69" s="14" t="s">
        <v>31</v>
      </c>
      <c r="B69" s="45" t="str">
        <f>IF(ISNUMBER(B68),ABS(B68)/B55,"")</f>
        <v/>
      </c>
    </row>
    <row r="70" spans="1:2" x14ac:dyDescent="0.25">
      <c r="A70" s="14" t="s">
        <v>32</v>
      </c>
      <c r="B70" s="61" t="s">
        <v>9</v>
      </c>
    </row>
    <row r="71" spans="1:2" x14ac:dyDescent="0.25">
      <c r="A71" s="14" t="s">
        <v>33</v>
      </c>
      <c r="B71" s="61" t="s">
        <v>9</v>
      </c>
    </row>
    <row r="72" spans="1:2" x14ac:dyDescent="0.25">
      <c r="A72" s="30"/>
    </row>
    <row r="73" spans="1:2" ht="45" x14ac:dyDescent="0.25">
      <c r="A73" s="34" t="s">
        <v>77</v>
      </c>
      <c r="B73" s="54"/>
    </row>
    <row r="74" spans="1:2" ht="30" hidden="1" x14ac:dyDescent="0.25">
      <c r="A74" s="59" t="s">
        <v>66</v>
      </c>
      <c r="B74" s="60" t="str">
        <f>IFERROR(IF(B69&gt;0.5,IF(B13-B42-B70=B71,"Ja","Nej"),""),"")</f>
        <v/>
      </c>
    </row>
    <row r="75" spans="1:2" ht="30" hidden="1" x14ac:dyDescent="0.25">
      <c r="A75" s="59" t="s">
        <v>67</v>
      </c>
      <c r="B75" s="60" t="str">
        <f>IF(B74="Ja",IF(B71+B55*0.5&lt;B60*IF(B61="Årsregnskab med balancedag den 28. februar 2019 eller senere",IF(B6&gt;DATE(2020,8,8),1*1/6.9,1*1/12),IF(B61="Halvårsregnskab med balancedag den 31. august 2019 eller senere",IF(B6&gt;DATE(2020,8,8),2*1/6.9,2*1/12),IF(B61="Kvartalsregnskab med balancedag den 30. november 2019 eller senere",IF(B6&gt;DATE(2020,8,8),4*1/6.9,4*1/12),IF(B61="Årets resultat for kalenderåret 2019",IF(B6&gt;DATE(2020,8,8),1*1/6.9,1*1/12),IF(B61="Budgetteret resultat for kompensationsperioden, hvis COVID-19 ikke var en realitet",1))))),"Ja","Nej"),"")</f>
        <v/>
      </c>
    </row>
    <row r="76" spans="1:2" x14ac:dyDescent="0.25">
      <c r="A76" s="14" t="s">
        <v>78</v>
      </c>
      <c r="B76" s="52" t="str">
        <f>IFERROR(IF(AND(ISNUMBER(B69),B69&gt;0.5),IF(B74="Nej","Nej",IF(AND(B74="Ja",B75="Nej"),"Nej",IF(AND(B74="Ja",B75="Ja"),"Ja"))),""),"")</f>
        <v/>
      </c>
    </row>
    <row r="77" spans="1:2" x14ac:dyDescent="0.25">
      <c r="A77" s="30"/>
      <c r="B77" s="54"/>
    </row>
    <row r="78" spans="1:2" x14ac:dyDescent="0.25">
      <c r="A78" s="12" t="s">
        <v>34</v>
      </c>
      <c r="B78" s="11"/>
    </row>
    <row r="79" spans="1:2" x14ac:dyDescent="0.25">
      <c r="A79" s="12" t="s">
        <v>35</v>
      </c>
      <c r="B79" s="11"/>
    </row>
    <row r="80" spans="1:2" x14ac:dyDescent="0.25">
      <c r="A80" s="12"/>
      <c r="B80" s="11"/>
    </row>
    <row r="81" spans="1:2" x14ac:dyDescent="0.25">
      <c r="A81" s="35" t="s">
        <v>36</v>
      </c>
      <c r="B81" s="18" t="s">
        <v>9</v>
      </c>
    </row>
    <row r="82" spans="1:2" x14ac:dyDescent="0.25">
      <c r="A82" s="36" t="s">
        <v>37</v>
      </c>
      <c r="B82" s="37">
        <f>IF(OR(ISTEXT(B55),B81="Indtast beløb",B55=0),0,IF(B81*0.8&gt;16000,16000,B81*0.8))</f>
        <v>0</v>
      </c>
    </row>
    <row r="83" spans="1:2" x14ac:dyDescent="0.25">
      <c r="A83" s="12"/>
    </row>
    <row r="84" spans="1:2" x14ac:dyDescent="0.25">
      <c r="A84" s="27" t="s">
        <v>38</v>
      </c>
      <c r="B84" s="29">
        <f>IFERROR(MAX(IF(ISNUMBER(B55),IF(AND(ISNUMBER(B68),B66&lt;&gt;"Ja"),IF(ABS(B69)&lt;=0.5,B55+B82-ABS(B68),IF(AND(ABS(B69)&gt;0.5,B76="Nej"),B55+B82-ABS(B68),IF(AND(ABS(B69)&gt;0.5,B76="Ja"),B55*0.5+B82))),B55+B82),0),0),"")</f>
        <v>0</v>
      </c>
    </row>
  </sheetData>
  <sheetProtection algorithmName="SHA-512" hashValue="etDbWxr7hAD8eSkHoYG3JyfqSMe4ZjFmo9mL5N8MdtO2uNl0kHm9tXQplhgkGFbyxxFQLIN58Ar2h83nvtAGHQ==" saltValue="r4VZTsZVdaYpGKEccJuelQ==" spinCount="100000" sheet="1" objects="1" scenarios="1" formatColumns="0" formatRows="0"/>
  <conditionalFormatting sqref="B53:B54">
    <cfRule type="expression" dxfId="33" priority="70">
      <formula>#REF!="Nystartet institution"</formula>
    </cfRule>
  </conditionalFormatting>
  <conditionalFormatting sqref="A53:A54">
    <cfRule type="expression" dxfId="32" priority="71">
      <formula>#REF!="Nystartet institution"</formula>
    </cfRule>
  </conditionalFormatting>
  <conditionalFormatting sqref="B49:B52">
    <cfRule type="expression" dxfId="31" priority="72">
      <formula>#REF!="Nystartet institution"</formula>
    </cfRule>
  </conditionalFormatting>
  <conditionalFormatting sqref="A49:A52">
    <cfRule type="expression" dxfId="30" priority="73">
      <formula>#REF!="Nystartet institution"</formula>
    </cfRule>
  </conditionalFormatting>
  <conditionalFormatting sqref="B69">
    <cfRule type="expression" dxfId="29" priority="44">
      <formula>AND(ISNUMBER($B$69),$B$69&gt;0.5)</formula>
    </cfRule>
  </conditionalFormatting>
  <conditionalFormatting sqref="B76">
    <cfRule type="expression" dxfId="28" priority="43">
      <formula>AND(ISNUMBER($B$69),$B$69&gt;0.5)</formula>
    </cfRule>
  </conditionalFormatting>
  <conditionalFormatting sqref="A70:B71">
    <cfRule type="expression" dxfId="27" priority="41">
      <formula>AND(ISNUMBER($B$69),$B$69&gt;0.5)</formula>
    </cfRule>
  </conditionalFormatting>
  <conditionalFormatting sqref="A18:B19">
    <cfRule type="expression" dxfId="26" priority="31">
      <formula>$B$17="Anden referenceperiode (kun ved særlige omstændigheder)"</formula>
    </cfRule>
  </conditionalFormatting>
  <conditionalFormatting sqref="A18:A19">
    <cfRule type="expression" dxfId="25" priority="78">
      <formula>#REF!="Anden referenceperiode (kun ved særlige omstændigheder)"</formula>
    </cfRule>
  </conditionalFormatting>
  <conditionalFormatting sqref="A30:A31 A40">
    <cfRule type="expression" dxfId="24" priority="27">
      <formula>#REF!="Nystartet institution"</formula>
    </cfRule>
  </conditionalFormatting>
  <conditionalFormatting sqref="A41">
    <cfRule type="expression" dxfId="23" priority="26">
      <formula>#REF!="Nystartet institution"</formula>
    </cfRule>
  </conditionalFormatting>
  <conditionalFormatting sqref="B42">
    <cfRule type="expression" dxfId="22" priority="24">
      <formula>#REF!="Nystartet institution"</formula>
    </cfRule>
  </conditionalFormatting>
  <conditionalFormatting sqref="A42">
    <cfRule type="expression" dxfId="21" priority="25">
      <formula>#REF!="Nystartet institution"</formula>
    </cfRule>
  </conditionalFormatting>
  <conditionalFormatting sqref="A43">
    <cfRule type="expression" dxfId="20" priority="23">
      <formula>#REF!="Nystartet institution"</formula>
    </cfRule>
  </conditionalFormatting>
  <conditionalFormatting sqref="B44">
    <cfRule type="expression" dxfId="19" priority="21">
      <formula>$B$44="Ansøger skal vedlægge et bilag, der forklarer, hvad afvigelsen skyldes, og hvorfor den ikke kunne afværges."</formula>
    </cfRule>
  </conditionalFormatting>
  <conditionalFormatting sqref="A15:B15">
    <cfRule type="expression" dxfId="18" priority="20">
      <formula>AND($B$6&lt;&gt;"Vælg/Indtast",$B$6&lt;&gt;"Intet åbningsforbud/forbud ophævet før 8. juni 2020")</formula>
    </cfRule>
  </conditionalFormatting>
  <conditionalFormatting sqref="A20:B20">
    <cfRule type="expression" dxfId="17" priority="18">
      <formula>$B$17="Institution stiftet efter 1. dec. 2019"</formula>
    </cfRule>
  </conditionalFormatting>
  <conditionalFormatting sqref="B21">
    <cfRule type="expression" dxfId="16" priority="19">
      <formula>ISNUMBER($B$20)</formula>
    </cfRule>
  </conditionalFormatting>
  <conditionalFormatting sqref="B65">
    <cfRule type="expression" dxfId="15" priority="16">
      <formula>$B$62="Ja"</formula>
    </cfRule>
  </conditionalFormatting>
  <conditionalFormatting sqref="B40">
    <cfRule type="expression" dxfId="14" priority="15">
      <formula>$B$40="Ansøger skal indsende en udspecificeret liste over de realiserede øvrige faste omkostninger i referenceperioden samt de forventede øvrige faste omkostninger i kompensationsperioden."</formula>
    </cfRule>
  </conditionalFormatting>
  <conditionalFormatting sqref="B15">
    <cfRule type="expression" dxfId="13" priority="14">
      <formula>AND($B$6&lt;&gt;"Vælg/Indtast",$B$6&lt;&gt;"Intet åbningsforbud/forbud ophævet før 8. juni 2020")</formula>
    </cfRule>
  </conditionalFormatting>
  <conditionalFormatting sqref="B18:B19">
    <cfRule type="expression" dxfId="12" priority="13">
      <formula>$B$17="Anden referenceperiode (kun ved særlige omstændigheder)"</formula>
    </cfRule>
  </conditionalFormatting>
  <conditionalFormatting sqref="B20">
    <cfRule type="expression" dxfId="11" priority="11">
      <formula>$B$17="Institution stiftet efter 1. dec. 2019"</formula>
    </cfRule>
  </conditionalFormatting>
  <conditionalFormatting sqref="A27:B27">
    <cfRule type="expression" dxfId="10" priority="10">
      <formula>$B$26="Institution stiftet efter 1. dec. 2019"</formula>
    </cfRule>
    <cfRule type="expression" dxfId="9" priority="28">
      <formula>$B$26="Institution stiftet efter 1. dec. 2019"</formula>
    </cfRule>
  </conditionalFormatting>
  <conditionalFormatting sqref="B12">
    <cfRule type="expression" dxfId="8" priority="9">
      <formula>AND($B$10="Ja",$B$11="Nej")</formula>
    </cfRule>
  </conditionalFormatting>
  <conditionalFormatting sqref="B28">
    <cfRule type="expression" dxfId="7" priority="8">
      <formula>ISNUMBER($B$27)</formula>
    </cfRule>
  </conditionalFormatting>
  <conditionalFormatting sqref="A60:B62">
    <cfRule type="expression" dxfId="6" priority="7">
      <formula>$B$59="Ja"</formula>
    </cfRule>
  </conditionalFormatting>
  <conditionalFormatting sqref="A63:B63">
    <cfRule type="expression" dxfId="5" priority="6">
      <formula>$B$62="Ja"</formula>
    </cfRule>
  </conditionalFormatting>
  <conditionalFormatting sqref="A64:B64">
    <cfRule type="expression" dxfId="4" priority="5">
      <formula>$B$63="Nej"</formula>
    </cfRule>
  </conditionalFormatting>
  <conditionalFormatting sqref="B7">
    <cfRule type="expression" dxfId="3" priority="4">
      <formula>$B$6&lt;&gt;"Vælg/Indtast"</formula>
    </cfRule>
  </conditionalFormatting>
  <conditionalFormatting sqref="B29">
    <cfRule type="expression" dxfId="2" priority="3">
      <formula>$B$29="Opgørelsen for referenceperioden skal minimum dække en hel måned."</formula>
    </cfRule>
  </conditionalFormatting>
  <conditionalFormatting sqref="A11:B11">
    <cfRule type="expression" dxfId="1" priority="2">
      <formula>$B$10="Ja"</formula>
    </cfRule>
  </conditionalFormatting>
  <conditionalFormatting sqref="B70:B71">
    <cfRule type="expression" dxfId="0" priority="1">
      <formula>AND(ISNUMBER($B$69),$B$69&gt;0.5)</formula>
    </cfRule>
  </conditionalFormatting>
  <dataValidations count="12">
    <dataValidation type="list" showInputMessage="1" showErrorMessage="1" errorTitle="Ugyldig periode" error="Der skal oplyses en af de fem perioder angivet i rullemenuen." sqref="B61">
      <formula1>OpgørelseAfSenesteResultat</formula1>
    </dataValidation>
    <dataValidation type="list" allowBlank="1" showInputMessage="1" showErrorMessage="1" errorTitle="Ugyldig dato" error="Der skal indtastes en dato i perioden 8. juni 2020 til 31. august 2020." sqref="B6">
      <formula1>OphævelseÅbningsforbud</formula1>
    </dataValidation>
    <dataValidation type="list" allowBlank="1" showInputMessage="1" showErrorMessage="1" errorTitle="Ugyldigt valg/indtastning" error="Der skal vælges mellem en af de fire valgmuligheder." sqref="B17">
      <formula1>$D$16:$D$20</formula1>
    </dataValidation>
    <dataValidation type="list" allowBlank="1" showInputMessage="1" showErrorMessage="1" errorTitle="Ugyldigt valg/indtastning" error="Der skal vælges en dato i perioden fra og med den 1. juli 2019 og den 9. marts 2020. Perioden skal som minimum opgøres over 4 sammenhængende måneder." sqref="B18:B19">
      <formula1>AndenRefperiodeRealiseretOmsætning</formula1>
    </dataValidation>
    <dataValidation type="list" allowBlank="1" showInputMessage="1" showErrorMessage="1" errorTitle="Ugyldigt valg/indtastning" error="Der skal vælges en dato i perioden 2. november 2019 til 9. marts 2020." sqref="B20">
      <formula1>RefperiodeNystiftetInstitution</formula1>
    </dataValidation>
    <dataValidation type="list" allowBlank="1" showInputMessage="1" showErrorMessage="1" errorTitle="Ugyldig dato" error="Der skal vælges en af de to valgmuligheder i rullemenuen." sqref="B26">
      <formula1>Refperiode_Fasteomkostninger</formula1>
    </dataValidation>
    <dataValidation type="list" allowBlank="1" showInputMessage="1" showErrorMessage="1" errorTitle="Ugyldig dato" error="Der skal indtastes en dato i perioden 2. december 2019 til 9. marts 2020." sqref="B27">
      <formula1>RefperiodeNystiftetInstitution</formula1>
    </dataValidation>
    <dataValidation type="list" showInputMessage="1" showErrorMessage="1" errorTitle="Ugyldig indtastning" error="Der skal vælges mellem Ja/Nej." sqref="B62 B59 B63:B64">
      <formula1>NegativtResultat</formula1>
    </dataValidation>
    <dataValidation type="list" allowBlank="1" showInputMessage="1" showErrorMessage="1" sqref="B66">
      <formula1>NegativtResultat</formula1>
    </dataValidation>
    <dataValidation type="list" allowBlank="1" showInputMessage="1" showErrorMessage="1" errorTitle="Ugyldig indtastning" error="Der skal vælges mellem &quot;Ja&quot; eller &quot;Nej&quot;." sqref="B10:B11">
      <formula1>NegativtResultat</formula1>
    </dataValidation>
    <dataValidation type="decimal" operator="greaterThanOrEqual" allowBlank="1" showInputMessage="1" showErrorMessage="1" errorTitle="Ugyldigt beløb" error="Der kan ikke indtastes negative beløb." sqref="B13:B15 B42 B32:B39 B22:B23">
      <formula1>0</formula1>
    </dataValidation>
    <dataValidation type="decimal" operator="greaterThanOrEqual" allowBlank="1" showInputMessage="1" showErrorMessage="1" errorTitle="Ugyldigt beløb" error="Der kan ikke indtastes et negativt beløb." sqref="B70 B81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255"/>
  <sheetViews>
    <sheetView workbookViewId="0"/>
  </sheetViews>
  <sheetFormatPr defaultRowHeight="15" x14ac:dyDescent="0.25"/>
  <cols>
    <col min="1" max="1" width="25.140625" bestFit="1" customWidth="1"/>
    <col min="3" max="3" width="51.42578125" bestFit="1" customWidth="1"/>
    <col min="5" max="5" width="51.5703125" bestFit="1" customWidth="1"/>
    <col min="7" max="7" width="30.7109375" bestFit="1" customWidth="1"/>
    <col min="9" max="9" width="32.85546875" bestFit="1" customWidth="1"/>
  </cols>
  <sheetData>
    <row r="1" spans="1:11" x14ac:dyDescent="0.25">
      <c r="A1" s="38" t="s">
        <v>39</v>
      </c>
      <c r="C1" s="38" t="s">
        <v>41</v>
      </c>
      <c r="E1" s="38" t="s">
        <v>43</v>
      </c>
      <c r="G1" s="38" t="s">
        <v>46</v>
      </c>
      <c r="I1" s="38" t="s">
        <v>45</v>
      </c>
      <c r="K1" s="38" t="s">
        <v>53</v>
      </c>
    </row>
    <row r="2" spans="1:11" x14ac:dyDescent="0.25">
      <c r="A2" s="41" t="s">
        <v>7</v>
      </c>
      <c r="C2" t="s">
        <v>7</v>
      </c>
      <c r="E2" s="41" t="s">
        <v>7</v>
      </c>
      <c r="G2" s="41" t="s">
        <v>7</v>
      </c>
      <c r="I2" t="s">
        <v>7</v>
      </c>
      <c r="K2" t="s">
        <v>7</v>
      </c>
    </row>
    <row r="3" spans="1:11" x14ac:dyDescent="0.25">
      <c r="A3" s="41" t="s">
        <v>63</v>
      </c>
      <c r="C3" t="s">
        <v>42</v>
      </c>
      <c r="E3" s="39">
        <v>43647</v>
      </c>
      <c r="G3" s="39">
        <v>43801</v>
      </c>
      <c r="I3" t="s">
        <v>62</v>
      </c>
      <c r="K3" t="s">
        <v>54</v>
      </c>
    </row>
    <row r="4" spans="1:11" x14ac:dyDescent="0.25">
      <c r="A4" s="41" t="s">
        <v>64</v>
      </c>
      <c r="C4" t="s">
        <v>62</v>
      </c>
      <c r="E4" s="39">
        <v>43648</v>
      </c>
      <c r="G4" s="39">
        <v>43802</v>
      </c>
      <c r="I4" t="s">
        <v>46</v>
      </c>
      <c r="K4" t="s">
        <v>55</v>
      </c>
    </row>
    <row r="5" spans="1:11" x14ac:dyDescent="0.25">
      <c r="A5" s="39">
        <v>43990</v>
      </c>
      <c r="C5" t="s">
        <v>43</v>
      </c>
      <c r="E5" s="39">
        <v>43649</v>
      </c>
      <c r="G5" s="39">
        <v>43803</v>
      </c>
    </row>
    <row r="6" spans="1:11" x14ac:dyDescent="0.25">
      <c r="A6" s="39">
        <v>43991</v>
      </c>
      <c r="C6" t="s">
        <v>46</v>
      </c>
      <c r="E6" s="39">
        <v>43650</v>
      </c>
      <c r="G6" s="39">
        <v>43804</v>
      </c>
      <c r="K6" s="38" t="s">
        <v>56</v>
      </c>
    </row>
    <row r="7" spans="1:11" x14ac:dyDescent="0.25">
      <c r="A7" s="39">
        <v>43992</v>
      </c>
      <c r="E7" s="39">
        <v>43651</v>
      </c>
      <c r="G7" s="39">
        <v>43805</v>
      </c>
      <c r="K7" t="s">
        <v>7</v>
      </c>
    </row>
    <row r="8" spans="1:11" x14ac:dyDescent="0.25">
      <c r="A8" s="39">
        <v>43993</v>
      </c>
      <c r="E8" s="39">
        <v>43652</v>
      </c>
      <c r="G8" s="39">
        <v>43806</v>
      </c>
      <c r="K8" t="s">
        <v>57</v>
      </c>
    </row>
    <row r="9" spans="1:11" x14ac:dyDescent="0.25">
      <c r="A9" s="39">
        <v>43994</v>
      </c>
      <c r="E9" s="39">
        <v>43653</v>
      </c>
      <c r="G9" s="39">
        <v>43807</v>
      </c>
      <c r="K9" t="s">
        <v>58</v>
      </c>
    </row>
    <row r="10" spans="1:11" x14ac:dyDescent="0.25">
      <c r="A10" s="39">
        <v>43995</v>
      </c>
      <c r="E10" s="39">
        <v>43654</v>
      </c>
      <c r="G10" s="39">
        <v>43808</v>
      </c>
      <c r="K10" t="s">
        <v>59</v>
      </c>
    </row>
    <row r="11" spans="1:11" x14ac:dyDescent="0.25">
      <c r="A11" s="39">
        <v>43996</v>
      </c>
      <c r="E11" s="39">
        <v>43655</v>
      </c>
      <c r="G11" s="39">
        <v>43809</v>
      </c>
      <c r="K11" t="s">
        <v>60</v>
      </c>
    </row>
    <row r="12" spans="1:11" x14ac:dyDescent="0.25">
      <c r="A12" s="39">
        <v>43997</v>
      </c>
      <c r="E12" s="39">
        <v>43656</v>
      </c>
      <c r="G12" s="39">
        <v>43810</v>
      </c>
      <c r="K12" t="s">
        <v>61</v>
      </c>
    </row>
    <row r="13" spans="1:11" x14ac:dyDescent="0.25">
      <c r="A13" s="39">
        <v>43998</v>
      </c>
      <c r="E13" s="39">
        <v>43657</v>
      </c>
      <c r="G13" s="39">
        <v>43811</v>
      </c>
    </row>
    <row r="14" spans="1:11" x14ac:dyDescent="0.25">
      <c r="A14" s="39">
        <v>43999</v>
      </c>
      <c r="E14" s="39">
        <v>43658</v>
      </c>
      <c r="G14" s="39">
        <v>43812</v>
      </c>
    </row>
    <row r="15" spans="1:11" x14ac:dyDescent="0.25">
      <c r="A15" s="39">
        <v>44000</v>
      </c>
      <c r="E15" s="39">
        <v>43659</v>
      </c>
      <c r="G15" s="39">
        <v>43813</v>
      </c>
    </row>
    <row r="16" spans="1:11" x14ac:dyDescent="0.25">
      <c r="A16" s="39">
        <v>44001</v>
      </c>
      <c r="E16" s="39">
        <v>43660</v>
      </c>
      <c r="G16" s="39">
        <v>43814</v>
      </c>
    </row>
    <row r="17" spans="1:7" x14ac:dyDescent="0.25">
      <c r="A17" s="39">
        <v>44002</v>
      </c>
      <c r="E17" s="39">
        <v>43661</v>
      </c>
      <c r="G17" s="39">
        <v>43815</v>
      </c>
    </row>
    <row r="18" spans="1:7" x14ac:dyDescent="0.25">
      <c r="A18" s="39">
        <v>44003</v>
      </c>
      <c r="E18" s="39">
        <v>43662</v>
      </c>
      <c r="G18" s="39">
        <v>43816</v>
      </c>
    </row>
    <row r="19" spans="1:7" x14ac:dyDescent="0.25">
      <c r="A19" s="39">
        <v>44004</v>
      </c>
      <c r="E19" s="39">
        <v>43663</v>
      </c>
      <c r="G19" s="39">
        <v>43817</v>
      </c>
    </row>
    <row r="20" spans="1:7" x14ac:dyDescent="0.25">
      <c r="A20" s="39">
        <v>44005</v>
      </c>
      <c r="E20" s="39">
        <v>43664</v>
      </c>
      <c r="G20" s="39">
        <v>43818</v>
      </c>
    </row>
    <row r="21" spans="1:7" x14ac:dyDescent="0.25">
      <c r="A21" s="39">
        <v>44006</v>
      </c>
      <c r="E21" s="39">
        <v>43665</v>
      </c>
      <c r="G21" s="39">
        <v>43819</v>
      </c>
    </row>
    <row r="22" spans="1:7" x14ac:dyDescent="0.25">
      <c r="A22" s="39">
        <v>44007</v>
      </c>
      <c r="E22" s="39">
        <v>43666</v>
      </c>
      <c r="G22" s="39">
        <v>43820</v>
      </c>
    </row>
    <row r="23" spans="1:7" x14ac:dyDescent="0.25">
      <c r="A23" s="39">
        <v>44008</v>
      </c>
      <c r="E23" s="39">
        <v>43667</v>
      </c>
      <c r="G23" s="39">
        <v>43821</v>
      </c>
    </row>
    <row r="24" spans="1:7" x14ac:dyDescent="0.25">
      <c r="A24" s="39">
        <v>44009</v>
      </c>
      <c r="E24" s="39">
        <v>43668</v>
      </c>
      <c r="G24" s="39">
        <v>43822</v>
      </c>
    </row>
    <row r="25" spans="1:7" x14ac:dyDescent="0.25">
      <c r="A25" s="39">
        <v>44010</v>
      </c>
      <c r="E25" s="39">
        <v>43669</v>
      </c>
      <c r="G25" s="39">
        <v>43823</v>
      </c>
    </row>
    <row r="26" spans="1:7" x14ac:dyDescent="0.25">
      <c r="A26" s="39">
        <v>44011</v>
      </c>
      <c r="E26" s="39">
        <v>43670</v>
      </c>
      <c r="G26" s="39">
        <v>43824</v>
      </c>
    </row>
    <row r="27" spans="1:7" x14ac:dyDescent="0.25">
      <c r="A27" s="39">
        <v>44012</v>
      </c>
      <c r="E27" s="39">
        <v>43671</v>
      </c>
      <c r="G27" s="39">
        <v>43825</v>
      </c>
    </row>
    <row r="28" spans="1:7" x14ac:dyDescent="0.25">
      <c r="A28" s="39">
        <v>44013</v>
      </c>
      <c r="E28" s="39">
        <v>43672</v>
      </c>
      <c r="G28" s="39">
        <v>43826</v>
      </c>
    </row>
    <row r="29" spans="1:7" x14ac:dyDescent="0.25">
      <c r="A29" s="39">
        <v>44014</v>
      </c>
      <c r="E29" s="39">
        <v>43673</v>
      </c>
      <c r="G29" s="39">
        <v>43827</v>
      </c>
    </row>
    <row r="30" spans="1:7" x14ac:dyDescent="0.25">
      <c r="A30" s="39">
        <v>44015</v>
      </c>
      <c r="E30" s="39">
        <v>43674</v>
      </c>
      <c r="G30" s="39">
        <v>43828</v>
      </c>
    </row>
    <row r="31" spans="1:7" x14ac:dyDescent="0.25">
      <c r="A31" s="39">
        <v>44016</v>
      </c>
      <c r="E31" s="39">
        <v>43675</v>
      </c>
      <c r="G31" s="39">
        <v>43829</v>
      </c>
    </row>
    <row r="32" spans="1:7" x14ac:dyDescent="0.25">
      <c r="A32" s="39">
        <v>44017</v>
      </c>
      <c r="E32" s="39">
        <v>43676</v>
      </c>
      <c r="G32" s="39">
        <v>43830</v>
      </c>
    </row>
    <row r="33" spans="1:7" x14ac:dyDescent="0.25">
      <c r="A33" s="39">
        <v>44018</v>
      </c>
      <c r="E33" s="39">
        <v>43677</v>
      </c>
      <c r="G33" s="39">
        <v>43831</v>
      </c>
    </row>
    <row r="34" spans="1:7" x14ac:dyDescent="0.25">
      <c r="A34" s="39">
        <v>44019</v>
      </c>
      <c r="E34" s="39">
        <v>43678</v>
      </c>
      <c r="G34" s="39">
        <v>43832</v>
      </c>
    </row>
    <row r="35" spans="1:7" x14ac:dyDescent="0.25">
      <c r="A35" s="39">
        <v>44020</v>
      </c>
      <c r="E35" s="39">
        <v>43679</v>
      </c>
      <c r="G35" s="39">
        <v>43833</v>
      </c>
    </row>
    <row r="36" spans="1:7" x14ac:dyDescent="0.25">
      <c r="A36" s="39">
        <v>44021</v>
      </c>
      <c r="E36" s="39">
        <v>43680</v>
      </c>
      <c r="G36" s="39">
        <v>43834</v>
      </c>
    </row>
    <row r="37" spans="1:7" x14ac:dyDescent="0.25">
      <c r="A37" s="39">
        <v>44022</v>
      </c>
      <c r="E37" s="39">
        <v>43681</v>
      </c>
      <c r="G37" s="39">
        <v>43835</v>
      </c>
    </row>
    <row r="38" spans="1:7" x14ac:dyDescent="0.25">
      <c r="A38" s="39">
        <v>44023</v>
      </c>
      <c r="E38" s="39">
        <v>43682</v>
      </c>
      <c r="G38" s="39">
        <v>43836</v>
      </c>
    </row>
    <row r="39" spans="1:7" x14ac:dyDescent="0.25">
      <c r="A39" s="39">
        <v>44024</v>
      </c>
      <c r="E39" s="39">
        <v>43683</v>
      </c>
      <c r="G39" s="39">
        <v>43837</v>
      </c>
    </row>
    <row r="40" spans="1:7" x14ac:dyDescent="0.25">
      <c r="A40" s="39">
        <v>44025</v>
      </c>
      <c r="E40" s="39">
        <v>43684</v>
      </c>
      <c r="G40" s="39">
        <v>43838</v>
      </c>
    </row>
    <row r="41" spans="1:7" x14ac:dyDescent="0.25">
      <c r="A41" s="39">
        <v>44026</v>
      </c>
      <c r="E41" s="39">
        <v>43685</v>
      </c>
      <c r="G41" s="39">
        <v>43839</v>
      </c>
    </row>
    <row r="42" spans="1:7" x14ac:dyDescent="0.25">
      <c r="A42" s="39">
        <v>44027</v>
      </c>
      <c r="E42" s="39">
        <v>43686</v>
      </c>
      <c r="G42" s="39">
        <v>43840</v>
      </c>
    </row>
    <row r="43" spans="1:7" x14ac:dyDescent="0.25">
      <c r="A43" s="39">
        <v>44028</v>
      </c>
      <c r="E43" s="39">
        <v>43687</v>
      </c>
      <c r="G43" s="39">
        <v>43841</v>
      </c>
    </row>
    <row r="44" spans="1:7" x14ac:dyDescent="0.25">
      <c r="A44" s="39">
        <v>44029</v>
      </c>
      <c r="E44" s="39">
        <v>43688</v>
      </c>
      <c r="G44" s="39">
        <v>43842</v>
      </c>
    </row>
    <row r="45" spans="1:7" x14ac:dyDescent="0.25">
      <c r="A45" s="39">
        <v>44030</v>
      </c>
      <c r="E45" s="39">
        <v>43689</v>
      </c>
      <c r="G45" s="39">
        <v>43843</v>
      </c>
    </row>
    <row r="46" spans="1:7" x14ac:dyDescent="0.25">
      <c r="A46" s="39">
        <v>44031</v>
      </c>
      <c r="E46" s="39">
        <v>43690</v>
      </c>
      <c r="G46" s="39">
        <v>43844</v>
      </c>
    </row>
    <row r="47" spans="1:7" x14ac:dyDescent="0.25">
      <c r="A47" s="39">
        <v>44032</v>
      </c>
      <c r="E47" s="39">
        <v>43691</v>
      </c>
      <c r="G47" s="39">
        <v>43845</v>
      </c>
    </row>
    <row r="48" spans="1:7" x14ac:dyDescent="0.25">
      <c r="A48" s="39">
        <v>44033</v>
      </c>
      <c r="E48" s="39">
        <v>43692</v>
      </c>
      <c r="G48" s="39">
        <v>43846</v>
      </c>
    </row>
    <row r="49" spans="1:7" x14ac:dyDescent="0.25">
      <c r="A49" s="39">
        <v>44034</v>
      </c>
      <c r="E49" s="39">
        <v>43693</v>
      </c>
      <c r="G49" s="39">
        <v>43847</v>
      </c>
    </row>
    <row r="50" spans="1:7" x14ac:dyDescent="0.25">
      <c r="A50" s="39">
        <v>44035</v>
      </c>
      <c r="E50" s="39">
        <v>43694</v>
      </c>
      <c r="G50" s="39">
        <v>43848</v>
      </c>
    </row>
    <row r="51" spans="1:7" x14ac:dyDescent="0.25">
      <c r="A51" s="39">
        <v>44036</v>
      </c>
      <c r="E51" s="39">
        <v>43695</v>
      </c>
      <c r="G51" s="39">
        <v>43849</v>
      </c>
    </row>
    <row r="52" spans="1:7" x14ac:dyDescent="0.25">
      <c r="A52" s="39">
        <v>44037</v>
      </c>
      <c r="E52" s="39">
        <v>43696</v>
      </c>
      <c r="G52" s="39">
        <v>43850</v>
      </c>
    </row>
    <row r="53" spans="1:7" x14ac:dyDescent="0.25">
      <c r="A53" s="39">
        <v>44038</v>
      </c>
      <c r="E53" s="39">
        <v>43697</v>
      </c>
      <c r="G53" s="39">
        <v>43851</v>
      </c>
    </row>
    <row r="54" spans="1:7" x14ac:dyDescent="0.25">
      <c r="A54" s="39">
        <v>44039</v>
      </c>
      <c r="E54" s="39">
        <v>43698</v>
      </c>
      <c r="G54" s="39">
        <v>43852</v>
      </c>
    </row>
    <row r="55" spans="1:7" x14ac:dyDescent="0.25">
      <c r="A55" s="39">
        <v>44040</v>
      </c>
      <c r="E55" s="39">
        <v>43699</v>
      </c>
      <c r="G55" s="39">
        <v>43853</v>
      </c>
    </row>
    <row r="56" spans="1:7" x14ac:dyDescent="0.25">
      <c r="A56" s="39">
        <v>44041</v>
      </c>
      <c r="E56" s="39">
        <v>43700</v>
      </c>
      <c r="G56" s="39">
        <v>43854</v>
      </c>
    </row>
    <row r="57" spans="1:7" x14ac:dyDescent="0.25">
      <c r="A57" s="39">
        <v>44042</v>
      </c>
      <c r="E57" s="39">
        <v>43701</v>
      </c>
      <c r="G57" s="39">
        <v>43855</v>
      </c>
    </row>
    <row r="58" spans="1:7" x14ac:dyDescent="0.25">
      <c r="A58" s="39">
        <v>44043</v>
      </c>
      <c r="E58" s="39">
        <v>43702</v>
      </c>
      <c r="G58" s="39">
        <v>43856</v>
      </c>
    </row>
    <row r="59" spans="1:7" x14ac:dyDescent="0.25">
      <c r="A59" s="39">
        <v>44044</v>
      </c>
      <c r="E59" s="39">
        <v>43703</v>
      </c>
      <c r="G59" s="39">
        <v>43857</v>
      </c>
    </row>
    <row r="60" spans="1:7" x14ac:dyDescent="0.25">
      <c r="A60" s="39">
        <v>44045</v>
      </c>
      <c r="E60" s="39">
        <v>43704</v>
      </c>
      <c r="G60" s="39">
        <v>43858</v>
      </c>
    </row>
    <row r="61" spans="1:7" x14ac:dyDescent="0.25">
      <c r="A61" s="39">
        <v>44046</v>
      </c>
      <c r="E61" s="39">
        <v>43705</v>
      </c>
      <c r="G61" s="39">
        <v>43859</v>
      </c>
    </row>
    <row r="62" spans="1:7" x14ac:dyDescent="0.25">
      <c r="A62" s="39">
        <v>44047</v>
      </c>
      <c r="E62" s="39">
        <v>43706</v>
      </c>
      <c r="G62" s="39">
        <v>43860</v>
      </c>
    </row>
    <row r="63" spans="1:7" x14ac:dyDescent="0.25">
      <c r="A63" s="39">
        <v>44048</v>
      </c>
      <c r="E63" s="39">
        <v>43707</v>
      </c>
      <c r="G63" s="39">
        <v>43861</v>
      </c>
    </row>
    <row r="64" spans="1:7" x14ac:dyDescent="0.25">
      <c r="A64" s="39">
        <v>44049</v>
      </c>
      <c r="E64" s="39">
        <v>43708</v>
      </c>
      <c r="G64" s="39">
        <v>43862</v>
      </c>
    </row>
    <row r="65" spans="1:7" x14ac:dyDescent="0.25">
      <c r="A65" s="39">
        <v>44050</v>
      </c>
      <c r="E65" s="39">
        <v>43709</v>
      </c>
      <c r="G65" s="39">
        <v>43863</v>
      </c>
    </row>
    <row r="66" spans="1:7" x14ac:dyDescent="0.25">
      <c r="A66" s="39">
        <v>44051</v>
      </c>
      <c r="E66" s="39">
        <v>43710</v>
      </c>
      <c r="G66" s="39">
        <v>43864</v>
      </c>
    </row>
    <row r="67" spans="1:7" x14ac:dyDescent="0.25">
      <c r="A67" s="39">
        <v>44052</v>
      </c>
      <c r="E67" s="39">
        <v>43711</v>
      </c>
      <c r="G67" s="39">
        <v>43865</v>
      </c>
    </row>
    <row r="68" spans="1:7" x14ac:dyDescent="0.25">
      <c r="A68" s="39">
        <v>44053</v>
      </c>
      <c r="E68" s="39">
        <v>43712</v>
      </c>
      <c r="G68" s="39">
        <v>43866</v>
      </c>
    </row>
    <row r="69" spans="1:7" x14ac:dyDescent="0.25">
      <c r="A69" s="39">
        <v>44054</v>
      </c>
      <c r="E69" s="39">
        <v>43713</v>
      </c>
      <c r="G69" s="39">
        <v>43867</v>
      </c>
    </row>
    <row r="70" spans="1:7" x14ac:dyDescent="0.25">
      <c r="A70" s="39">
        <v>44055</v>
      </c>
      <c r="E70" s="39">
        <v>43714</v>
      </c>
      <c r="G70" s="39">
        <v>43868</v>
      </c>
    </row>
    <row r="71" spans="1:7" x14ac:dyDescent="0.25">
      <c r="A71" s="39">
        <v>44056</v>
      </c>
      <c r="E71" s="39">
        <v>43715</v>
      </c>
      <c r="G71" s="39">
        <v>43869</v>
      </c>
    </row>
    <row r="72" spans="1:7" x14ac:dyDescent="0.25">
      <c r="A72" s="39">
        <v>44057</v>
      </c>
      <c r="E72" s="39">
        <v>43716</v>
      </c>
      <c r="G72" s="39">
        <v>43870</v>
      </c>
    </row>
    <row r="73" spans="1:7" x14ac:dyDescent="0.25">
      <c r="A73" s="39">
        <v>44058</v>
      </c>
      <c r="E73" s="39">
        <v>43717</v>
      </c>
      <c r="G73" s="39">
        <v>43871</v>
      </c>
    </row>
    <row r="74" spans="1:7" x14ac:dyDescent="0.25">
      <c r="A74" s="39">
        <v>44059</v>
      </c>
      <c r="E74" s="39">
        <v>43718</v>
      </c>
      <c r="G74" s="39">
        <v>43872</v>
      </c>
    </row>
    <row r="75" spans="1:7" x14ac:dyDescent="0.25">
      <c r="A75" s="39">
        <v>44060</v>
      </c>
      <c r="E75" s="39">
        <v>43719</v>
      </c>
      <c r="G75" s="39">
        <v>43873</v>
      </c>
    </row>
    <row r="76" spans="1:7" x14ac:dyDescent="0.25">
      <c r="A76" s="39">
        <v>44061</v>
      </c>
      <c r="E76" s="39">
        <v>43720</v>
      </c>
      <c r="G76" s="39">
        <v>43874</v>
      </c>
    </row>
    <row r="77" spans="1:7" x14ac:dyDescent="0.25">
      <c r="A77" s="39">
        <v>44062</v>
      </c>
      <c r="E77" s="39">
        <v>43721</v>
      </c>
      <c r="G77" s="39">
        <v>43875</v>
      </c>
    </row>
    <row r="78" spans="1:7" x14ac:dyDescent="0.25">
      <c r="A78" s="39">
        <v>44063</v>
      </c>
      <c r="E78" s="39">
        <v>43722</v>
      </c>
      <c r="G78" s="39">
        <v>43876</v>
      </c>
    </row>
    <row r="79" spans="1:7" x14ac:dyDescent="0.25">
      <c r="A79" s="39">
        <v>44064</v>
      </c>
      <c r="E79" s="39">
        <v>43723</v>
      </c>
      <c r="G79" s="39">
        <v>43877</v>
      </c>
    </row>
    <row r="80" spans="1:7" x14ac:dyDescent="0.25">
      <c r="A80" s="39">
        <v>44065</v>
      </c>
      <c r="E80" s="39">
        <v>43724</v>
      </c>
      <c r="G80" s="39">
        <v>43878</v>
      </c>
    </row>
    <row r="81" spans="1:7" x14ac:dyDescent="0.25">
      <c r="A81" s="39">
        <v>44066</v>
      </c>
      <c r="E81" s="39">
        <v>43725</v>
      </c>
      <c r="G81" s="39">
        <v>43879</v>
      </c>
    </row>
    <row r="82" spans="1:7" x14ac:dyDescent="0.25">
      <c r="A82" s="39">
        <v>44067</v>
      </c>
      <c r="E82" s="39">
        <v>43726</v>
      </c>
      <c r="G82" s="39">
        <v>43880</v>
      </c>
    </row>
    <row r="83" spans="1:7" x14ac:dyDescent="0.25">
      <c r="A83" s="39">
        <v>44068</v>
      </c>
      <c r="E83" s="39">
        <v>43727</v>
      </c>
      <c r="G83" s="39">
        <v>43881</v>
      </c>
    </row>
    <row r="84" spans="1:7" x14ac:dyDescent="0.25">
      <c r="A84" s="39">
        <v>44069</v>
      </c>
      <c r="E84" s="39">
        <v>43728</v>
      </c>
      <c r="G84" s="39">
        <v>43882</v>
      </c>
    </row>
    <row r="85" spans="1:7" x14ac:dyDescent="0.25">
      <c r="A85" s="39">
        <v>44070</v>
      </c>
      <c r="E85" s="39">
        <v>43729</v>
      </c>
      <c r="G85" s="39">
        <v>43883</v>
      </c>
    </row>
    <row r="86" spans="1:7" x14ac:dyDescent="0.25">
      <c r="A86" s="39">
        <v>44071</v>
      </c>
      <c r="E86" s="39">
        <v>43730</v>
      </c>
      <c r="G86" s="39">
        <v>43884</v>
      </c>
    </row>
    <row r="87" spans="1:7" x14ac:dyDescent="0.25">
      <c r="A87" s="39">
        <v>44072</v>
      </c>
      <c r="E87" s="39">
        <v>43731</v>
      </c>
      <c r="G87" s="39">
        <v>43885</v>
      </c>
    </row>
    <row r="88" spans="1:7" x14ac:dyDescent="0.25">
      <c r="A88" s="39">
        <v>44073</v>
      </c>
      <c r="E88" s="39">
        <v>43732</v>
      </c>
      <c r="G88" s="39">
        <v>43886</v>
      </c>
    </row>
    <row r="89" spans="1:7" x14ac:dyDescent="0.25">
      <c r="A89" s="39">
        <v>44074</v>
      </c>
      <c r="E89" s="39">
        <v>43733</v>
      </c>
      <c r="G89" s="39">
        <v>43887</v>
      </c>
    </row>
    <row r="90" spans="1:7" x14ac:dyDescent="0.25">
      <c r="E90" s="39">
        <v>43734</v>
      </c>
      <c r="G90" s="39">
        <v>43888</v>
      </c>
    </row>
    <row r="91" spans="1:7" x14ac:dyDescent="0.25">
      <c r="E91" s="39">
        <v>43735</v>
      </c>
      <c r="G91" s="39">
        <v>43889</v>
      </c>
    </row>
    <row r="92" spans="1:7" x14ac:dyDescent="0.25">
      <c r="E92" s="39">
        <v>43736</v>
      </c>
      <c r="G92" s="39">
        <v>43890</v>
      </c>
    </row>
    <row r="93" spans="1:7" x14ac:dyDescent="0.25">
      <c r="E93" s="39">
        <v>43737</v>
      </c>
      <c r="G93" s="39">
        <v>43891</v>
      </c>
    </row>
    <row r="94" spans="1:7" x14ac:dyDescent="0.25">
      <c r="E94" s="39">
        <v>43738</v>
      </c>
      <c r="G94" s="39">
        <v>43892</v>
      </c>
    </row>
    <row r="95" spans="1:7" x14ac:dyDescent="0.25">
      <c r="E95" s="39">
        <v>43739</v>
      </c>
      <c r="G95" s="39">
        <v>43893</v>
      </c>
    </row>
    <row r="96" spans="1:7" x14ac:dyDescent="0.25">
      <c r="E96" s="39">
        <v>43740</v>
      </c>
      <c r="G96" s="39">
        <v>43894</v>
      </c>
    </row>
    <row r="97" spans="5:7" x14ac:dyDescent="0.25">
      <c r="E97" s="39">
        <v>43741</v>
      </c>
      <c r="G97" s="39">
        <v>43895</v>
      </c>
    </row>
    <row r="98" spans="5:7" x14ac:dyDescent="0.25">
      <c r="E98" s="39">
        <v>43742</v>
      </c>
      <c r="G98" s="39">
        <v>43896</v>
      </c>
    </row>
    <row r="99" spans="5:7" x14ac:dyDescent="0.25">
      <c r="E99" s="39">
        <v>43743</v>
      </c>
      <c r="G99" s="39">
        <v>43897</v>
      </c>
    </row>
    <row r="100" spans="5:7" x14ac:dyDescent="0.25">
      <c r="E100" s="39">
        <v>43744</v>
      </c>
      <c r="G100" s="39">
        <v>43898</v>
      </c>
    </row>
    <row r="101" spans="5:7" x14ac:dyDescent="0.25">
      <c r="E101" s="39">
        <v>43745</v>
      </c>
      <c r="G101" s="39">
        <v>43899</v>
      </c>
    </row>
    <row r="102" spans="5:7" x14ac:dyDescent="0.25">
      <c r="E102" s="39">
        <v>43746</v>
      </c>
      <c r="G102" s="39"/>
    </row>
    <row r="103" spans="5:7" x14ac:dyDescent="0.25">
      <c r="E103" s="39">
        <v>43747</v>
      </c>
      <c r="G103" s="39"/>
    </row>
    <row r="104" spans="5:7" x14ac:dyDescent="0.25">
      <c r="E104" s="39">
        <v>43748</v>
      </c>
      <c r="G104" s="39"/>
    </row>
    <row r="105" spans="5:7" x14ac:dyDescent="0.25">
      <c r="E105" s="39">
        <v>43749</v>
      </c>
      <c r="G105" s="39"/>
    </row>
    <row r="106" spans="5:7" x14ac:dyDescent="0.25">
      <c r="E106" s="39">
        <v>43750</v>
      </c>
      <c r="G106" s="39"/>
    </row>
    <row r="107" spans="5:7" x14ac:dyDescent="0.25">
      <c r="E107" s="39">
        <v>43751</v>
      </c>
      <c r="G107" s="39"/>
    </row>
    <row r="108" spans="5:7" x14ac:dyDescent="0.25">
      <c r="E108" s="39">
        <v>43752</v>
      </c>
      <c r="G108" s="39"/>
    </row>
    <row r="109" spans="5:7" x14ac:dyDescent="0.25">
      <c r="E109" s="39">
        <v>43753</v>
      </c>
      <c r="G109" s="39"/>
    </row>
    <row r="110" spans="5:7" x14ac:dyDescent="0.25">
      <c r="E110" s="39">
        <v>43754</v>
      </c>
      <c r="G110" s="39"/>
    </row>
    <row r="111" spans="5:7" x14ac:dyDescent="0.25">
      <c r="E111" s="39">
        <v>43755</v>
      </c>
      <c r="G111" s="39"/>
    </row>
    <row r="112" spans="5:7" x14ac:dyDescent="0.25">
      <c r="E112" s="39">
        <v>43756</v>
      </c>
      <c r="G112" s="39"/>
    </row>
    <row r="113" spans="5:7" x14ac:dyDescent="0.25">
      <c r="E113" s="39">
        <v>43757</v>
      </c>
      <c r="G113" s="39"/>
    </row>
    <row r="114" spans="5:7" x14ac:dyDescent="0.25">
      <c r="E114" s="39">
        <v>43758</v>
      </c>
      <c r="G114" s="39"/>
    </row>
    <row r="115" spans="5:7" x14ac:dyDescent="0.25">
      <c r="E115" s="39">
        <v>43759</v>
      </c>
      <c r="G115" s="39"/>
    </row>
    <row r="116" spans="5:7" x14ac:dyDescent="0.25">
      <c r="E116" s="39">
        <v>43760</v>
      </c>
      <c r="G116" s="39"/>
    </row>
    <row r="117" spans="5:7" x14ac:dyDescent="0.25">
      <c r="E117" s="39">
        <v>43761</v>
      </c>
      <c r="G117" s="39"/>
    </row>
    <row r="118" spans="5:7" x14ac:dyDescent="0.25">
      <c r="E118" s="39">
        <v>43762</v>
      </c>
      <c r="G118" s="39"/>
    </row>
    <row r="119" spans="5:7" x14ac:dyDescent="0.25">
      <c r="E119" s="39">
        <v>43763</v>
      </c>
      <c r="G119" s="39"/>
    </row>
    <row r="120" spans="5:7" x14ac:dyDescent="0.25">
      <c r="E120" s="39">
        <v>43764</v>
      </c>
      <c r="G120" s="39"/>
    </row>
    <row r="121" spans="5:7" x14ac:dyDescent="0.25">
      <c r="E121" s="39">
        <v>43765</v>
      </c>
      <c r="G121" s="39"/>
    </row>
    <row r="122" spans="5:7" x14ac:dyDescent="0.25">
      <c r="E122" s="39">
        <v>43766</v>
      </c>
      <c r="G122" s="39"/>
    </row>
    <row r="123" spans="5:7" x14ac:dyDescent="0.25">
      <c r="E123" s="39">
        <v>43767</v>
      </c>
      <c r="G123" s="39"/>
    </row>
    <row r="124" spans="5:7" x14ac:dyDescent="0.25">
      <c r="E124" s="39">
        <v>43768</v>
      </c>
      <c r="G124" s="39"/>
    </row>
    <row r="125" spans="5:7" x14ac:dyDescent="0.25">
      <c r="E125" s="39">
        <v>43769</v>
      </c>
      <c r="G125" s="39"/>
    </row>
    <row r="126" spans="5:7" x14ac:dyDescent="0.25">
      <c r="E126" s="39">
        <v>43770</v>
      </c>
      <c r="G126" s="39"/>
    </row>
    <row r="127" spans="5:7" x14ac:dyDescent="0.25">
      <c r="E127" s="39">
        <v>43771</v>
      </c>
      <c r="G127" s="39"/>
    </row>
    <row r="128" spans="5:7" x14ac:dyDescent="0.25">
      <c r="E128" s="39">
        <v>43772</v>
      </c>
      <c r="G128" s="39"/>
    </row>
    <row r="129" spans="5:7" x14ac:dyDescent="0.25">
      <c r="E129" s="39">
        <v>43773</v>
      </c>
      <c r="G129" s="39"/>
    </row>
    <row r="130" spans="5:7" x14ac:dyDescent="0.25">
      <c r="E130" s="39">
        <v>43774</v>
      </c>
      <c r="G130" s="39"/>
    </row>
    <row r="131" spans="5:7" x14ac:dyDescent="0.25">
      <c r="E131" s="39">
        <v>43775</v>
      </c>
      <c r="G131" s="39"/>
    </row>
    <row r="132" spans="5:7" x14ac:dyDescent="0.25">
      <c r="E132" s="39">
        <v>43776</v>
      </c>
    </row>
    <row r="133" spans="5:7" x14ac:dyDescent="0.25">
      <c r="E133" s="39">
        <v>43777</v>
      </c>
    </row>
    <row r="134" spans="5:7" x14ac:dyDescent="0.25">
      <c r="E134" s="39">
        <v>43778</v>
      </c>
    </row>
    <row r="135" spans="5:7" x14ac:dyDescent="0.25">
      <c r="E135" s="39">
        <v>43779</v>
      </c>
    </row>
    <row r="136" spans="5:7" x14ac:dyDescent="0.25">
      <c r="E136" s="39">
        <v>43780</v>
      </c>
    </row>
    <row r="137" spans="5:7" x14ac:dyDescent="0.25">
      <c r="E137" s="39">
        <v>43781</v>
      </c>
    </row>
    <row r="138" spans="5:7" x14ac:dyDescent="0.25">
      <c r="E138" s="39">
        <v>43782</v>
      </c>
    </row>
    <row r="139" spans="5:7" x14ac:dyDescent="0.25">
      <c r="E139" s="39">
        <v>43783</v>
      </c>
    </row>
    <row r="140" spans="5:7" x14ac:dyDescent="0.25">
      <c r="E140" s="39">
        <v>43784</v>
      </c>
    </row>
    <row r="141" spans="5:7" x14ac:dyDescent="0.25">
      <c r="E141" s="39">
        <v>43785</v>
      </c>
    </row>
    <row r="142" spans="5:7" x14ac:dyDescent="0.25">
      <c r="E142" s="39">
        <v>43786</v>
      </c>
    </row>
    <row r="143" spans="5:7" x14ac:dyDescent="0.25">
      <c r="E143" s="39">
        <v>43787</v>
      </c>
    </row>
    <row r="144" spans="5:7" x14ac:dyDescent="0.25">
      <c r="E144" s="39">
        <v>43788</v>
      </c>
    </row>
    <row r="145" spans="5:5" x14ac:dyDescent="0.25">
      <c r="E145" s="39">
        <v>43789</v>
      </c>
    </row>
    <row r="146" spans="5:5" x14ac:dyDescent="0.25">
      <c r="E146" s="39">
        <v>43790</v>
      </c>
    </row>
    <row r="147" spans="5:5" x14ac:dyDescent="0.25">
      <c r="E147" s="39">
        <v>43791</v>
      </c>
    </row>
    <row r="148" spans="5:5" x14ac:dyDescent="0.25">
      <c r="E148" s="39">
        <v>43792</v>
      </c>
    </row>
    <row r="149" spans="5:5" x14ac:dyDescent="0.25">
      <c r="E149" s="39">
        <v>43793</v>
      </c>
    </row>
    <row r="150" spans="5:5" x14ac:dyDescent="0.25">
      <c r="E150" s="39">
        <v>43794</v>
      </c>
    </row>
    <row r="151" spans="5:5" x14ac:dyDescent="0.25">
      <c r="E151" s="39">
        <v>43795</v>
      </c>
    </row>
    <row r="152" spans="5:5" x14ac:dyDescent="0.25">
      <c r="E152" s="39">
        <v>43796</v>
      </c>
    </row>
    <row r="153" spans="5:5" x14ac:dyDescent="0.25">
      <c r="E153" s="39">
        <v>43797</v>
      </c>
    </row>
    <row r="154" spans="5:5" x14ac:dyDescent="0.25">
      <c r="E154" s="39">
        <v>43798</v>
      </c>
    </row>
    <row r="155" spans="5:5" x14ac:dyDescent="0.25">
      <c r="E155" s="39">
        <v>43799</v>
      </c>
    </row>
    <row r="156" spans="5:5" x14ac:dyDescent="0.25">
      <c r="E156" s="39">
        <v>43800</v>
      </c>
    </row>
    <row r="157" spans="5:5" x14ac:dyDescent="0.25">
      <c r="E157" s="39">
        <v>43801</v>
      </c>
    </row>
    <row r="158" spans="5:5" x14ac:dyDescent="0.25">
      <c r="E158" s="39">
        <v>43802</v>
      </c>
    </row>
    <row r="159" spans="5:5" x14ac:dyDescent="0.25">
      <c r="E159" s="39">
        <v>43803</v>
      </c>
    </row>
    <row r="160" spans="5:5" x14ac:dyDescent="0.25">
      <c r="E160" s="39">
        <v>43804</v>
      </c>
    </row>
    <row r="161" spans="5:5" x14ac:dyDescent="0.25">
      <c r="E161" s="39">
        <v>43805</v>
      </c>
    </row>
    <row r="162" spans="5:5" x14ac:dyDescent="0.25">
      <c r="E162" s="39">
        <v>43806</v>
      </c>
    </row>
    <row r="163" spans="5:5" x14ac:dyDescent="0.25">
      <c r="E163" s="39">
        <v>43807</v>
      </c>
    </row>
    <row r="164" spans="5:5" x14ac:dyDescent="0.25">
      <c r="E164" s="39">
        <v>43808</v>
      </c>
    </row>
    <row r="165" spans="5:5" x14ac:dyDescent="0.25">
      <c r="E165" s="39">
        <v>43809</v>
      </c>
    </row>
    <row r="166" spans="5:5" x14ac:dyDescent="0.25">
      <c r="E166" s="39">
        <v>43810</v>
      </c>
    </row>
    <row r="167" spans="5:5" x14ac:dyDescent="0.25">
      <c r="E167" s="39">
        <v>43811</v>
      </c>
    </row>
    <row r="168" spans="5:5" x14ac:dyDescent="0.25">
      <c r="E168" s="39">
        <v>43812</v>
      </c>
    </row>
    <row r="169" spans="5:5" x14ac:dyDescent="0.25">
      <c r="E169" s="39">
        <v>43813</v>
      </c>
    </row>
    <row r="170" spans="5:5" x14ac:dyDescent="0.25">
      <c r="E170" s="39">
        <v>43814</v>
      </c>
    </row>
    <row r="171" spans="5:5" x14ac:dyDescent="0.25">
      <c r="E171" s="39">
        <v>43815</v>
      </c>
    </row>
    <row r="172" spans="5:5" x14ac:dyDescent="0.25">
      <c r="E172" s="39">
        <v>43816</v>
      </c>
    </row>
    <row r="173" spans="5:5" x14ac:dyDescent="0.25">
      <c r="E173" s="39">
        <v>43817</v>
      </c>
    </row>
    <row r="174" spans="5:5" x14ac:dyDescent="0.25">
      <c r="E174" s="39">
        <v>43818</v>
      </c>
    </row>
    <row r="175" spans="5:5" x14ac:dyDescent="0.25">
      <c r="E175" s="39">
        <v>43819</v>
      </c>
    </row>
    <row r="176" spans="5:5" x14ac:dyDescent="0.25">
      <c r="E176" s="39">
        <v>43820</v>
      </c>
    </row>
    <row r="177" spans="5:5" x14ac:dyDescent="0.25">
      <c r="E177" s="39">
        <v>43821</v>
      </c>
    </row>
    <row r="178" spans="5:5" x14ac:dyDescent="0.25">
      <c r="E178" s="39">
        <v>43822</v>
      </c>
    </row>
    <row r="179" spans="5:5" x14ac:dyDescent="0.25">
      <c r="E179" s="39">
        <v>43823</v>
      </c>
    </row>
    <row r="180" spans="5:5" x14ac:dyDescent="0.25">
      <c r="E180" s="39">
        <v>43824</v>
      </c>
    </row>
    <row r="181" spans="5:5" x14ac:dyDescent="0.25">
      <c r="E181" s="39">
        <v>43825</v>
      </c>
    </row>
    <row r="182" spans="5:5" x14ac:dyDescent="0.25">
      <c r="E182" s="39">
        <v>43826</v>
      </c>
    </row>
    <row r="183" spans="5:5" x14ac:dyDescent="0.25">
      <c r="E183" s="39">
        <v>43827</v>
      </c>
    </row>
    <row r="184" spans="5:5" x14ac:dyDescent="0.25">
      <c r="E184" s="39">
        <v>43828</v>
      </c>
    </row>
    <row r="185" spans="5:5" x14ac:dyDescent="0.25">
      <c r="E185" s="39">
        <v>43829</v>
      </c>
    </row>
    <row r="186" spans="5:5" x14ac:dyDescent="0.25">
      <c r="E186" s="39">
        <v>43830</v>
      </c>
    </row>
    <row r="187" spans="5:5" x14ac:dyDescent="0.25">
      <c r="E187" s="39">
        <v>43831</v>
      </c>
    </row>
    <row r="188" spans="5:5" x14ac:dyDescent="0.25">
      <c r="E188" s="39">
        <v>43832</v>
      </c>
    </row>
    <row r="189" spans="5:5" x14ac:dyDescent="0.25">
      <c r="E189" s="39">
        <v>43833</v>
      </c>
    </row>
    <row r="190" spans="5:5" x14ac:dyDescent="0.25">
      <c r="E190" s="39">
        <v>43834</v>
      </c>
    </row>
    <row r="191" spans="5:5" x14ac:dyDescent="0.25">
      <c r="E191" s="39">
        <v>43835</v>
      </c>
    </row>
    <row r="192" spans="5:5" x14ac:dyDescent="0.25">
      <c r="E192" s="39">
        <v>43836</v>
      </c>
    </row>
    <row r="193" spans="5:5" x14ac:dyDescent="0.25">
      <c r="E193" s="39">
        <v>43837</v>
      </c>
    </row>
    <row r="194" spans="5:5" x14ac:dyDescent="0.25">
      <c r="E194" s="39">
        <v>43838</v>
      </c>
    </row>
    <row r="195" spans="5:5" x14ac:dyDescent="0.25">
      <c r="E195" s="39">
        <v>43839</v>
      </c>
    </row>
    <row r="196" spans="5:5" x14ac:dyDescent="0.25">
      <c r="E196" s="39">
        <v>43840</v>
      </c>
    </row>
    <row r="197" spans="5:5" x14ac:dyDescent="0.25">
      <c r="E197" s="39">
        <v>43841</v>
      </c>
    </row>
    <row r="198" spans="5:5" x14ac:dyDescent="0.25">
      <c r="E198" s="39">
        <v>43842</v>
      </c>
    </row>
    <row r="199" spans="5:5" x14ac:dyDescent="0.25">
      <c r="E199" s="39">
        <v>43843</v>
      </c>
    </row>
    <row r="200" spans="5:5" x14ac:dyDescent="0.25">
      <c r="E200" s="39">
        <v>43844</v>
      </c>
    </row>
    <row r="201" spans="5:5" x14ac:dyDescent="0.25">
      <c r="E201" s="39">
        <v>43845</v>
      </c>
    </row>
    <row r="202" spans="5:5" x14ac:dyDescent="0.25">
      <c r="E202" s="39">
        <v>43846</v>
      </c>
    </row>
    <row r="203" spans="5:5" x14ac:dyDescent="0.25">
      <c r="E203" s="39">
        <v>43847</v>
      </c>
    </row>
    <row r="204" spans="5:5" x14ac:dyDescent="0.25">
      <c r="E204" s="39">
        <v>43848</v>
      </c>
    </row>
    <row r="205" spans="5:5" x14ac:dyDescent="0.25">
      <c r="E205" s="39">
        <v>43849</v>
      </c>
    </row>
    <row r="206" spans="5:5" x14ac:dyDescent="0.25">
      <c r="E206" s="39">
        <v>43850</v>
      </c>
    </row>
    <row r="207" spans="5:5" x14ac:dyDescent="0.25">
      <c r="E207" s="39">
        <v>43851</v>
      </c>
    </row>
    <row r="208" spans="5:5" x14ac:dyDescent="0.25">
      <c r="E208" s="39">
        <v>43852</v>
      </c>
    </row>
    <row r="209" spans="5:5" x14ac:dyDescent="0.25">
      <c r="E209" s="39">
        <v>43853</v>
      </c>
    </row>
    <row r="210" spans="5:5" x14ac:dyDescent="0.25">
      <c r="E210" s="39">
        <v>43854</v>
      </c>
    </row>
    <row r="211" spans="5:5" x14ac:dyDescent="0.25">
      <c r="E211" s="39">
        <v>43855</v>
      </c>
    </row>
    <row r="212" spans="5:5" x14ac:dyDescent="0.25">
      <c r="E212" s="39">
        <v>43856</v>
      </c>
    </row>
    <row r="213" spans="5:5" x14ac:dyDescent="0.25">
      <c r="E213" s="39">
        <v>43857</v>
      </c>
    </row>
    <row r="214" spans="5:5" x14ac:dyDescent="0.25">
      <c r="E214" s="39">
        <v>43858</v>
      </c>
    </row>
    <row r="215" spans="5:5" x14ac:dyDescent="0.25">
      <c r="E215" s="39">
        <v>43859</v>
      </c>
    </row>
    <row r="216" spans="5:5" x14ac:dyDescent="0.25">
      <c r="E216" s="39">
        <v>43860</v>
      </c>
    </row>
    <row r="217" spans="5:5" x14ac:dyDescent="0.25">
      <c r="E217" s="39">
        <v>43861</v>
      </c>
    </row>
    <row r="218" spans="5:5" x14ac:dyDescent="0.25">
      <c r="E218" s="39">
        <v>43862</v>
      </c>
    </row>
    <row r="219" spans="5:5" x14ac:dyDescent="0.25">
      <c r="E219" s="39">
        <v>43863</v>
      </c>
    </row>
    <row r="220" spans="5:5" x14ac:dyDescent="0.25">
      <c r="E220" s="39">
        <v>43864</v>
      </c>
    </row>
    <row r="221" spans="5:5" x14ac:dyDescent="0.25">
      <c r="E221" s="39">
        <v>43865</v>
      </c>
    </row>
    <row r="222" spans="5:5" x14ac:dyDescent="0.25">
      <c r="E222" s="39">
        <v>43866</v>
      </c>
    </row>
    <row r="223" spans="5:5" x14ac:dyDescent="0.25">
      <c r="E223" s="39">
        <v>43867</v>
      </c>
    </row>
    <row r="224" spans="5:5" x14ac:dyDescent="0.25">
      <c r="E224" s="39">
        <v>43868</v>
      </c>
    </row>
    <row r="225" spans="5:5" x14ac:dyDescent="0.25">
      <c r="E225" s="39">
        <v>43869</v>
      </c>
    </row>
    <row r="226" spans="5:5" x14ac:dyDescent="0.25">
      <c r="E226" s="39">
        <v>43870</v>
      </c>
    </row>
    <row r="227" spans="5:5" x14ac:dyDescent="0.25">
      <c r="E227" s="39">
        <v>43871</v>
      </c>
    </row>
    <row r="228" spans="5:5" x14ac:dyDescent="0.25">
      <c r="E228" s="39">
        <v>43872</v>
      </c>
    </row>
    <row r="229" spans="5:5" x14ac:dyDescent="0.25">
      <c r="E229" s="39">
        <v>43873</v>
      </c>
    </row>
    <row r="230" spans="5:5" x14ac:dyDescent="0.25">
      <c r="E230" s="39">
        <v>43874</v>
      </c>
    </row>
    <row r="231" spans="5:5" x14ac:dyDescent="0.25">
      <c r="E231" s="39">
        <v>43875</v>
      </c>
    </row>
    <row r="232" spans="5:5" x14ac:dyDescent="0.25">
      <c r="E232" s="39">
        <v>43876</v>
      </c>
    </row>
    <row r="233" spans="5:5" x14ac:dyDescent="0.25">
      <c r="E233" s="39">
        <v>43877</v>
      </c>
    </row>
    <row r="234" spans="5:5" x14ac:dyDescent="0.25">
      <c r="E234" s="39">
        <v>43878</v>
      </c>
    </row>
    <row r="235" spans="5:5" x14ac:dyDescent="0.25">
      <c r="E235" s="39">
        <v>43879</v>
      </c>
    </row>
    <row r="236" spans="5:5" x14ac:dyDescent="0.25">
      <c r="E236" s="39">
        <v>43880</v>
      </c>
    </row>
    <row r="237" spans="5:5" x14ac:dyDescent="0.25">
      <c r="E237" s="39">
        <v>43881</v>
      </c>
    </row>
    <row r="238" spans="5:5" x14ac:dyDescent="0.25">
      <c r="E238" s="39">
        <v>43882</v>
      </c>
    </row>
    <row r="239" spans="5:5" x14ac:dyDescent="0.25">
      <c r="E239" s="39">
        <v>43883</v>
      </c>
    </row>
    <row r="240" spans="5:5" x14ac:dyDescent="0.25">
      <c r="E240" s="39">
        <v>43884</v>
      </c>
    </row>
    <row r="241" spans="5:5" x14ac:dyDescent="0.25">
      <c r="E241" s="39">
        <v>43885</v>
      </c>
    </row>
    <row r="242" spans="5:5" x14ac:dyDescent="0.25">
      <c r="E242" s="39">
        <v>43886</v>
      </c>
    </row>
    <row r="243" spans="5:5" x14ac:dyDescent="0.25">
      <c r="E243" s="39">
        <v>43887</v>
      </c>
    </row>
    <row r="244" spans="5:5" x14ac:dyDescent="0.25">
      <c r="E244" s="39">
        <v>43888</v>
      </c>
    </row>
    <row r="245" spans="5:5" x14ac:dyDescent="0.25">
      <c r="E245" s="39">
        <v>43889</v>
      </c>
    </row>
    <row r="246" spans="5:5" x14ac:dyDescent="0.25">
      <c r="E246" s="39">
        <v>43890</v>
      </c>
    </row>
    <row r="247" spans="5:5" x14ac:dyDescent="0.25">
      <c r="E247" s="39">
        <v>43891</v>
      </c>
    </row>
    <row r="248" spans="5:5" x14ac:dyDescent="0.25">
      <c r="E248" s="39">
        <v>43892</v>
      </c>
    </row>
    <row r="249" spans="5:5" x14ac:dyDescent="0.25">
      <c r="E249" s="39">
        <v>43893</v>
      </c>
    </row>
    <row r="250" spans="5:5" x14ac:dyDescent="0.25">
      <c r="E250" s="39">
        <v>43894</v>
      </c>
    </row>
    <row r="251" spans="5:5" x14ac:dyDescent="0.25">
      <c r="E251" s="39">
        <v>43895</v>
      </c>
    </row>
    <row r="252" spans="5:5" x14ac:dyDescent="0.25">
      <c r="E252" s="39">
        <v>43896</v>
      </c>
    </row>
    <row r="253" spans="5:5" x14ac:dyDescent="0.25">
      <c r="E253" s="39">
        <v>43897</v>
      </c>
    </row>
    <row r="254" spans="5:5" x14ac:dyDescent="0.25">
      <c r="E254" s="39">
        <v>43898</v>
      </c>
    </row>
    <row r="255" spans="5:5" x14ac:dyDescent="0.25">
      <c r="E255" s="39">
        <v>43899</v>
      </c>
    </row>
  </sheetData>
  <sheetProtection algorithmName="SHA-512" hashValue="T8olsGKu/1ZMyiCrtuGzUHO5Qf/iFJ3gBMgY0yCS+MQ7SH6oCK/W4cd3NTB4M3AXkqfy+LDxwxKCvZqml4p8/Q==" saltValue="g55m8bNBUDEjXazOE8SJT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8</vt:i4>
      </vt:variant>
    </vt:vector>
  </HeadingPairs>
  <TitlesOfParts>
    <vt:vector size="10" baseType="lpstr">
      <vt:lpstr>Ansøgning</vt:lpstr>
      <vt:lpstr>Lister</vt:lpstr>
      <vt:lpstr>AndenRefperiodeRealiseretOmsætning</vt:lpstr>
      <vt:lpstr>NegativtResultat</vt:lpstr>
      <vt:lpstr>OpgørelseAfSenesteResultat</vt:lpstr>
      <vt:lpstr>OphævelseÅbningsforbud</vt:lpstr>
      <vt:lpstr>PeriodeNegativtResultat</vt:lpstr>
      <vt:lpstr>ReferenceperiodeRealiseretOmsætning</vt:lpstr>
      <vt:lpstr>Refperiode_Fasteomkostninger</vt:lpstr>
      <vt:lpstr>RefperiodeNystiftetInstitution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Hjerrild Bech</dc:creator>
  <cp:lastModifiedBy>Kasper Højvang Christensen</cp:lastModifiedBy>
  <dcterms:created xsi:type="dcterms:W3CDTF">2020-08-10T09:06:01Z</dcterms:created>
  <dcterms:modified xsi:type="dcterms:W3CDTF">2021-03-02T10:17:15Z</dcterms:modified>
</cp:coreProperties>
</file>