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95" yWindow="0" windowWidth="23085" windowHeight="12255" activeTab="5"/>
  </bookViews>
  <sheets>
    <sheet name="Resume" sheetId="1" r:id="rId1"/>
    <sheet name="Egenfinansieringsspecifikation" sheetId="8" r:id="rId2"/>
    <sheet name="Landespecifikation" sheetId="4" r:id="rId3"/>
    <sheet name="Sektorspecifikation" sheetId="6" r:id="rId4"/>
    <sheet name="Øvrige aktiviteter" sheetId="3" r:id="rId5"/>
    <sheet name="Tværgående hensyn" sheetId="7" r:id="rId6"/>
  </sheets>
  <definedNames>
    <definedName name="_xlnm.Print_Area" localSheetId="0">Resume!$A$1:$T$46</definedName>
  </definedNames>
  <calcPr calcId="145621"/>
</workbook>
</file>

<file path=xl/calcChain.xml><?xml version="1.0" encoding="utf-8"?>
<calcChain xmlns="http://schemas.openxmlformats.org/spreadsheetml/2006/main">
  <c r="D23" i="8" l="1"/>
  <c r="C19" i="8"/>
  <c r="E19" i="8"/>
  <c r="G19" i="8"/>
  <c r="I19" i="8"/>
  <c r="K19" i="8"/>
  <c r="M19" i="8"/>
  <c r="C10" i="8" l="1"/>
  <c r="E10" i="8"/>
  <c r="G10" i="8"/>
  <c r="I10" i="8"/>
  <c r="K10" i="8"/>
  <c r="M10" i="8"/>
  <c r="D6" i="1"/>
  <c r="N45" i="1" l="1"/>
  <c r="N44" i="1"/>
  <c r="N43" i="1"/>
  <c r="N42" i="1"/>
  <c r="L45" i="1"/>
  <c r="L44" i="1"/>
  <c r="L43" i="1"/>
  <c r="L42" i="1"/>
  <c r="J45" i="1"/>
  <c r="J44" i="1"/>
  <c r="J43" i="1"/>
  <c r="J42" i="1"/>
  <c r="H45" i="1"/>
  <c r="H44" i="1"/>
  <c r="H43" i="1"/>
  <c r="H42" i="1"/>
  <c r="F45" i="1"/>
  <c r="F44" i="1"/>
  <c r="F43" i="1"/>
  <c r="F42" i="1"/>
  <c r="M29" i="6"/>
  <c r="M21" i="6"/>
  <c r="M13" i="6"/>
  <c r="K29" i="6"/>
  <c r="K21" i="6"/>
  <c r="K13" i="6"/>
  <c r="I29" i="6"/>
  <c r="I21" i="6"/>
  <c r="I13" i="6"/>
  <c r="G37" i="6"/>
  <c r="G29" i="6"/>
  <c r="G21" i="6"/>
  <c r="G13" i="6"/>
  <c r="M30" i="4"/>
  <c r="N36" i="1" s="1"/>
  <c r="M21" i="4"/>
  <c r="N35" i="1" s="1"/>
  <c r="M12" i="4"/>
  <c r="N34" i="1" s="1"/>
  <c r="K30" i="4"/>
  <c r="L36" i="1" s="1"/>
  <c r="K21" i="4"/>
  <c r="L35" i="1" s="1"/>
  <c r="K12" i="4"/>
  <c r="L34" i="1" s="1"/>
  <c r="I30" i="4"/>
  <c r="J36" i="1" s="1"/>
  <c r="I21" i="4"/>
  <c r="J35" i="1" s="1"/>
  <c r="I12" i="4"/>
  <c r="J34" i="1" s="1"/>
  <c r="N17" i="1" l="1"/>
  <c r="N19" i="1" s="1"/>
  <c r="L17" i="1"/>
  <c r="J17" i="1"/>
  <c r="F17" i="1"/>
  <c r="D17" i="1"/>
  <c r="C28" i="8" l="1"/>
  <c r="E28" i="8"/>
  <c r="G28" i="8"/>
  <c r="I28" i="8"/>
  <c r="K28" i="8"/>
  <c r="M28" i="8"/>
  <c r="C37" i="8"/>
  <c r="E37" i="8"/>
  <c r="G37" i="8"/>
  <c r="I37" i="8"/>
  <c r="K37" i="8"/>
  <c r="M37" i="8"/>
  <c r="D32" i="8" l="1"/>
  <c r="D33" i="8"/>
  <c r="D34" i="8"/>
  <c r="D35" i="8"/>
  <c r="D36" i="8"/>
  <c r="D24" i="8"/>
  <c r="D25" i="8"/>
  <c r="D26" i="8"/>
  <c r="D27" i="8"/>
  <c r="N9" i="1"/>
  <c r="N8" i="1"/>
  <c r="L9" i="1"/>
  <c r="L8" i="1"/>
  <c r="J9" i="1"/>
  <c r="J8" i="1"/>
  <c r="H9" i="1"/>
  <c r="H8" i="1"/>
  <c r="F9" i="1"/>
  <c r="F8" i="1"/>
  <c r="F6" i="1"/>
  <c r="F19" i="1" s="1"/>
  <c r="D9" i="1"/>
  <c r="D8" i="1"/>
  <c r="N35" i="8"/>
  <c r="L36" i="8"/>
  <c r="J35" i="8"/>
  <c r="H36" i="8"/>
  <c r="F36" i="8"/>
  <c r="N26" i="8"/>
  <c r="L27" i="8"/>
  <c r="J26" i="8"/>
  <c r="H27" i="8"/>
  <c r="F26" i="8"/>
  <c r="N36" i="8"/>
  <c r="N34" i="8"/>
  <c r="N32" i="8"/>
  <c r="L35" i="8"/>
  <c r="L33" i="8"/>
  <c r="J34" i="8"/>
  <c r="H35" i="8"/>
  <c r="H33" i="8"/>
  <c r="F35" i="8"/>
  <c r="F33" i="8"/>
  <c r="N27" i="8"/>
  <c r="N23" i="8"/>
  <c r="L26" i="8"/>
  <c r="F27" i="8"/>
  <c r="F25" i="8"/>
  <c r="F23" i="8"/>
  <c r="N9" i="8"/>
  <c r="L9" i="8"/>
  <c r="J9" i="8"/>
  <c r="H9" i="8"/>
  <c r="N17" i="8"/>
  <c r="L7" i="1"/>
  <c r="J7" i="1"/>
  <c r="H7" i="1"/>
  <c r="F7" i="1"/>
  <c r="D7" i="1"/>
  <c r="D8" i="8"/>
  <c r="I36" i="4"/>
  <c r="J37" i="1" s="1"/>
  <c r="J38" i="1" s="1"/>
  <c r="J25" i="1" s="1"/>
  <c r="E12" i="4"/>
  <c r="R11" i="3"/>
  <c r="N27" i="1" s="1"/>
  <c r="O11" i="3"/>
  <c r="L27" i="1" s="1"/>
  <c r="L11" i="3"/>
  <c r="M8" i="3" s="1"/>
  <c r="I11" i="3"/>
  <c r="H27" i="1" s="1"/>
  <c r="F11" i="3"/>
  <c r="G8" i="3" s="1"/>
  <c r="C11" i="3"/>
  <c r="D27" i="1" s="1"/>
  <c r="M37" i="6"/>
  <c r="N34" i="6" s="1"/>
  <c r="K37" i="6"/>
  <c r="L34" i="6" s="1"/>
  <c r="I37" i="6"/>
  <c r="J35" i="6" s="1"/>
  <c r="H34" i="6"/>
  <c r="E37" i="6"/>
  <c r="C37" i="6"/>
  <c r="N26" i="6"/>
  <c r="L26" i="6"/>
  <c r="J26" i="6"/>
  <c r="E29" i="6"/>
  <c r="F27" i="6"/>
  <c r="C29" i="6"/>
  <c r="N18" i="6"/>
  <c r="L18" i="6"/>
  <c r="J18" i="6"/>
  <c r="H18" i="6"/>
  <c r="E21" i="6"/>
  <c r="F18" i="6" s="1"/>
  <c r="C21" i="6"/>
  <c r="H10" i="6"/>
  <c r="E13" i="6"/>
  <c r="F11" i="6" s="1"/>
  <c r="C13" i="6"/>
  <c r="D11" i="6" s="1"/>
  <c r="M36" i="4"/>
  <c r="K36" i="4"/>
  <c r="G36" i="4"/>
  <c r="E36" i="4"/>
  <c r="F37" i="1" s="1"/>
  <c r="C36" i="4"/>
  <c r="D37" i="1" s="1"/>
  <c r="N29" i="4"/>
  <c r="L26" i="4"/>
  <c r="J25" i="4"/>
  <c r="G30" i="4"/>
  <c r="E30" i="4"/>
  <c r="F28" i="4" s="1"/>
  <c r="C30" i="4"/>
  <c r="D27" i="4" s="1"/>
  <c r="N16" i="4"/>
  <c r="L20" i="4"/>
  <c r="J16" i="4"/>
  <c r="G21" i="4"/>
  <c r="E21" i="4"/>
  <c r="F35" i="1" s="1"/>
  <c r="C21" i="4"/>
  <c r="N11" i="4"/>
  <c r="G12" i="4"/>
  <c r="C12" i="4"/>
  <c r="D34" i="1" s="1"/>
  <c r="J20" i="4"/>
  <c r="H17" i="4"/>
  <c r="H9" i="6"/>
  <c r="F26" i="6"/>
  <c r="H11" i="6"/>
  <c r="F28" i="6"/>
  <c r="F9" i="6"/>
  <c r="H19" i="6"/>
  <c r="H17" i="6"/>
  <c r="L19" i="6"/>
  <c r="H27" i="6"/>
  <c r="L27" i="6"/>
  <c r="H35" i="6"/>
  <c r="F12" i="6"/>
  <c r="H12" i="6"/>
  <c r="H20" i="6"/>
  <c r="L20" i="6"/>
  <c r="H28" i="6"/>
  <c r="L28" i="6"/>
  <c r="H36" i="6"/>
  <c r="D7" i="3"/>
  <c r="G7" i="3"/>
  <c r="J7" i="3"/>
  <c r="P9" i="3"/>
  <c r="D10" i="3"/>
  <c r="J10" i="3"/>
  <c r="N8" i="4"/>
  <c r="L8" i="4"/>
  <c r="D8" i="4"/>
  <c r="D7" i="4"/>
  <c r="S9" i="3"/>
  <c r="N25" i="6"/>
  <c r="N10" i="6"/>
  <c r="N9" i="6"/>
  <c r="M41" i="6"/>
  <c r="N27" i="6"/>
  <c r="J9" i="6"/>
  <c r="N28" i="6"/>
  <c r="J28" i="6"/>
  <c r="F25" i="6"/>
  <c r="N20" i="6"/>
  <c r="J12" i="6"/>
  <c r="H33" i="6"/>
  <c r="D33" i="6"/>
  <c r="L25" i="6"/>
  <c r="H25" i="6"/>
  <c r="L17" i="6"/>
  <c r="J27" i="6"/>
  <c r="N19" i="6"/>
  <c r="J25" i="6"/>
  <c r="N17" i="6"/>
  <c r="G41" i="6"/>
  <c r="H26" i="6"/>
  <c r="D34" i="6"/>
  <c r="F34" i="6"/>
  <c r="J34" i="4"/>
  <c r="N28" i="4"/>
  <c r="N27" i="4"/>
  <c r="L29" i="4"/>
  <c r="L27" i="4"/>
  <c r="J26" i="4"/>
  <c r="J27" i="4"/>
  <c r="H25" i="4"/>
  <c r="F26" i="4"/>
  <c r="D29" i="4"/>
  <c r="N17" i="4"/>
  <c r="N20" i="4"/>
  <c r="L17" i="4"/>
  <c r="L19" i="4"/>
  <c r="L16" i="4"/>
  <c r="J19" i="4"/>
  <c r="H20" i="4"/>
  <c r="L10" i="4"/>
  <c r="L11" i="4"/>
  <c r="L9" i="4"/>
  <c r="L7" i="4"/>
  <c r="H11" i="4"/>
  <c r="H8" i="4"/>
  <c r="N12" i="6"/>
  <c r="N11" i="6"/>
  <c r="L10" i="6"/>
  <c r="L11" i="6"/>
  <c r="L12" i="6"/>
  <c r="K41" i="6"/>
  <c r="L9" i="6"/>
  <c r="F10" i="6"/>
  <c r="J10" i="4"/>
  <c r="J8" i="4"/>
  <c r="J9" i="4"/>
  <c r="J11" i="4"/>
  <c r="J7" i="4"/>
  <c r="F18" i="4"/>
  <c r="F16" i="4"/>
  <c r="D16" i="4"/>
  <c r="J10" i="6"/>
  <c r="J11" i="6"/>
  <c r="D16" i="8"/>
  <c r="D18" i="8"/>
  <c r="H24" i="8"/>
  <c r="L46" i="1"/>
  <c r="M45" i="1" s="1"/>
  <c r="N25" i="8"/>
  <c r="J32" i="8"/>
  <c r="J36" i="8"/>
  <c r="L24" i="8"/>
  <c r="J25" i="8"/>
  <c r="J23" i="8"/>
  <c r="J27" i="8"/>
  <c r="H26" i="8"/>
  <c r="N33" i="8"/>
  <c r="L32" i="8"/>
  <c r="L34" i="8"/>
  <c r="J33" i="8"/>
  <c r="H32" i="8"/>
  <c r="H34" i="8"/>
  <c r="F32" i="8"/>
  <c r="F34" i="8"/>
  <c r="N24" i="8"/>
  <c r="L23" i="8"/>
  <c r="L25" i="8"/>
  <c r="J24" i="8"/>
  <c r="H23" i="8"/>
  <c r="H25" i="8"/>
  <c r="F24" i="8"/>
  <c r="F6" i="8"/>
  <c r="F7" i="8"/>
  <c r="H15" i="8"/>
  <c r="H17" i="8"/>
  <c r="H18" i="8"/>
  <c r="J15" i="8"/>
  <c r="J18" i="8"/>
  <c r="L15" i="8"/>
  <c r="L17" i="8"/>
  <c r="L18" i="8"/>
  <c r="N15" i="8"/>
  <c r="N18" i="8"/>
  <c r="F9" i="8"/>
  <c r="F5" i="8"/>
  <c r="F10" i="8" s="1"/>
  <c r="F8" i="8"/>
  <c r="H14" i="8"/>
  <c r="H19" i="8" s="1"/>
  <c r="H16" i="8"/>
  <c r="J14" i="8"/>
  <c r="J16" i="8"/>
  <c r="L14" i="8"/>
  <c r="L19" i="8" s="1"/>
  <c r="L16" i="8"/>
  <c r="N14" i="8"/>
  <c r="N7" i="8"/>
  <c r="N8" i="8"/>
  <c r="L7" i="8"/>
  <c r="L8" i="8"/>
  <c r="J7" i="8"/>
  <c r="J8" i="8"/>
  <c r="H7" i="8"/>
  <c r="H8" i="8"/>
  <c r="F17" i="8"/>
  <c r="F16" i="8"/>
  <c r="F27" i="1" l="1"/>
  <c r="M10" i="3"/>
  <c r="P10" i="3"/>
  <c r="G10" i="3"/>
  <c r="P7" i="3"/>
  <c r="G9" i="3"/>
  <c r="D9" i="3"/>
  <c r="D8" i="3"/>
  <c r="P8" i="3"/>
  <c r="L35" i="4"/>
  <c r="L37" i="1"/>
  <c r="L38" i="1" s="1"/>
  <c r="L25" i="1" s="1"/>
  <c r="F17" i="4"/>
  <c r="F20" i="4"/>
  <c r="K34" i="1"/>
  <c r="L34" i="4"/>
  <c r="D9" i="4"/>
  <c r="H38" i="1"/>
  <c r="H25" i="1" s="1"/>
  <c r="H34" i="1"/>
  <c r="H18" i="4"/>
  <c r="H35" i="1"/>
  <c r="H26" i="4"/>
  <c r="H36" i="1"/>
  <c r="H35" i="4"/>
  <c r="H37" i="1"/>
  <c r="N35" i="4"/>
  <c r="N37" i="1"/>
  <c r="N38" i="1" s="1"/>
  <c r="N25" i="1" s="1"/>
  <c r="N29" i="1"/>
  <c r="E40" i="4"/>
  <c r="D19" i="1"/>
  <c r="H6" i="1"/>
  <c r="J6" i="1"/>
  <c r="J19" i="1" s="1"/>
  <c r="L6" i="1"/>
  <c r="L19" i="1" s="1"/>
  <c r="N7" i="1"/>
  <c r="D7" i="8"/>
  <c r="D9" i="8"/>
  <c r="F15" i="8"/>
  <c r="F18" i="8"/>
  <c r="H6" i="8"/>
  <c r="H5" i="8"/>
  <c r="H10" i="8" s="1"/>
  <c r="J6" i="8"/>
  <c r="J5" i="8"/>
  <c r="J10" i="8" s="1"/>
  <c r="L6" i="8"/>
  <c r="L5" i="8"/>
  <c r="L10" i="8" s="1"/>
  <c r="N6" i="8"/>
  <c r="N5" i="8"/>
  <c r="N10" i="8" s="1"/>
  <c r="N16" i="8"/>
  <c r="N19" i="8" s="1"/>
  <c r="J17" i="8"/>
  <c r="J19" i="8" s="1"/>
  <c r="L28" i="8"/>
  <c r="L37" i="8"/>
  <c r="D17" i="8"/>
  <c r="D14" i="8"/>
  <c r="D5" i="8"/>
  <c r="D15" i="8"/>
  <c r="F14" i="8"/>
  <c r="F19" i="8" s="1"/>
  <c r="N37" i="8"/>
  <c r="D6" i="8"/>
  <c r="H29" i="1"/>
  <c r="F36" i="6"/>
  <c r="D9" i="6"/>
  <c r="N36" i="6"/>
  <c r="J36" i="6"/>
  <c r="E41" i="6"/>
  <c r="F20" i="6"/>
  <c r="F35" i="6"/>
  <c r="F19" i="6"/>
  <c r="N33" i="6"/>
  <c r="I41" i="6"/>
  <c r="F33" i="6"/>
  <c r="F17" i="6"/>
  <c r="D12" i="6"/>
  <c r="D42" i="1"/>
  <c r="D27" i="6"/>
  <c r="D44" i="1"/>
  <c r="D35" i="6"/>
  <c r="D45" i="1"/>
  <c r="D34" i="4"/>
  <c r="H10" i="4"/>
  <c r="H9" i="4"/>
  <c r="N34" i="4"/>
  <c r="D11" i="4"/>
  <c r="D10" i="4"/>
  <c r="H7" i="4"/>
  <c r="F19" i="4"/>
  <c r="D19" i="4"/>
  <c r="D35" i="1"/>
  <c r="D26" i="4"/>
  <c r="D36" i="1"/>
  <c r="F8" i="4"/>
  <c r="F34" i="1"/>
  <c r="F25" i="4"/>
  <c r="F36" i="1"/>
  <c r="N35" i="6"/>
  <c r="L33" i="6"/>
  <c r="L36" i="6"/>
  <c r="L35" i="6"/>
  <c r="J33" i="6"/>
  <c r="G40" i="4"/>
  <c r="H27" i="4"/>
  <c r="S7" i="3"/>
  <c r="S10" i="3"/>
  <c r="S8" i="3"/>
  <c r="J27" i="1"/>
  <c r="M7" i="3"/>
  <c r="M9" i="3"/>
  <c r="J9" i="3"/>
  <c r="J8" i="3"/>
  <c r="D18" i="6"/>
  <c r="D43" i="1"/>
  <c r="D36" i="6"/>
  <c r="D26" i="6"/>
  <c r="D28" i="6"/>
  <c r="D25" i="6"/>
  <c r="D20" i="6"/>
  <c r="D19" i="6"/>
  <c r="D17" i="6"/>
  <c r="D10" i="6"/>
  <c r="C41" i="6"/>
  <c r="D17" i="4"/>
  <c r="F7" i="4"/>
  <c r="F9" i="4"/>
  <c r="K40" i="4"/>
  <c r="L18" i="4"/>
  <c r="N18" i="4"/>
  <c r="N19" i="4"/>
  <c r="M40" i="4"/>
  <c r="D28" i="4"/>
  <c r="D25" i="4"/>
  <c r="F29" i="4"/>
  <c r="F27" i="4"/>
  <c r="H29" i="4"/>
  <c r="H28" i="4"/>
  <c r="J28" i="4"/>
  <c r="J29" i="4"/>
  <c r="L28" i="4"/>
  <c r="L25" i="4"/>
  <c r="N25" i="4"/>
  <c r="N26" i="4"/>
  <c r="N9" i="4"/>
  <c r="D20" i="4"/>
  <c r="I40" i="4"/>
  <c r="C40" i="4"/>
  <c r="D35" i="4"/>
  <c r="D18" i="4"/>
  <c r="F10" i="4"/>
  <c r="F11" i="4"/>
  <c r="F34" i="4"/>
  <c r="N7" i="4"/>
  <c r="H16" i="4"/>
  <c r="H19" i="4"/>
  <c r="J17" i="4"/>
  <c r="H34" i="4"/>
  <c r="N10" i="4"/>
  <c r="J18" i="4"/>
  <c r="F35" i="4"/>
  <c r="J35" i="4"/>
  <c r="O37" i="1"/>
  <c r="N10" i="1"/>
  <c r="N21" i="1" s="1"/>
  <c r="H46" i="1"/>
  <c r="I44" i="1" s="1"/>
  <c r="I36" i="1"/>
  <c r="F46" i="1"/>
  <c r="G44" i="1" s="1"/>
  <c r="K37" i="1"/>
  <c r="K36" i="1"/>
  <c r="K35" i="1"/>
  <c r="H10" i="1"/>
  <c r="J10" i="1"/>
  <c r="J21" i="1" s="1"/>
  <c r="D10" i="1"/>
  <c r="E6" i="1" s="1"/>
  <c r="F10" i="1"/>
  <c r="L10" i="1"/>
  <c r="I45" i="1"/>
  <c r="M44" i="1"/>
  <c r="M42" i="1"/>
  <c r="N46" i="1"/>
  <c r="O44" i="1" s="1"/>
  <c r="M36" i="1"/>
  <c r="J20" i="6"/>
  <c r="J34" i="6"/>
  <c r="J19" i="6"/>
  <c r="J17" i="6"/>
  <c r="J46" i="1"/>
  <c r="I35" i="1"/>
  <c r="M43" i="1"/>
  <c r="H28" i="8"/>
  <c r="D28" i="8"/>
  <c r="J28" i="8"/>
  <c r="F28" i="8"/>
  <c r="N28" i="8"/>
  <c r="F37" i="8"/>
  <c r="H37" i="8"/>
  <c r="J37" i="8"/>
  <c r="M7" i="1"/>
  <c r="I7" i="1"/>
  <c r="D37" i="8"/>
  <c r="D19" i="8" l="1"/>
  <c r="J29" i="1"/>
  <c r="J30" i="1" s="1"/>
  <c r="K27" i="1" s="1"/>
  <c r="D10" i="8"/>
  <c r="L21" i="1"/>
  <c r="H21" i="1"/>
  <c r="L29" i="1"/>
  <c r="L30" i="1" s="1"/>
  <c r="M25" i="1" s="1"/>
  <c r="F38" i="1"/>
  <c r="G35" i="1" s="1"/>
  <c r="E7" i="1"/>
  <c r="O45" i="1"/>
  <c r="D38" i="1"/>
  <c r="O9" i="1"/>
  <c r="O7" i="1"/>
  <c r="M6" i="1"/>
  <c r="O6" i="1"/>
  <c r="K6" i="1"/>
  <c r="D46" i="1"/>
  <c r="E45" i="1" s="1"/>
  <c r="M34" i="1"/>
  <c r="E35" i="1"/>
  <c r="D25" i="1"/>
  <c r="D30" i="1" s="1"/>
  <c r="O36" i="1"/>
  <c r="O35" i="1"/>
  <c r="O8" i="1"/>
  <c r="O42" i="1"/>
  <c r="G43" i="1"/>
  <c r="O34" i="1"/>
  <c r="I42" i="1"/>
  <c r="I43" i="1"/>
  <c r="I37" i="1"/>
  <c r="G45" i="1"/>
  <c r="H30" i="1"/>
  <c r="I25" i="1" s="1"/>
  <c r="G42" i="1"/>
  <c r="K8" i="1"/>
  <c r="G8" i="1"/>
  <c r="I9" i="1"/>
  <c r="I6" i="1"/>
  <c r="I8" i="1"/>
  <c r="M8" i="1"/>
  <c r="G9" i="1"/>
  <c r="I34" i="1"/>
  <c r="G6" i="1"/>
  <c r="K9" i="1"/>
  <c r="M9" i="1"/>
  <c r="G7" i="1"/>
  <c r="O43" i="1"/>
  <c r="M35" i="1"/>
  <c r="K7" i="1"/>
  <c r="N30" i="1"/>
  <c r="M37" i="1"/>
  <c r="E9" i="1"/>
  <c r="E8" i="1"/>
  <c r="E34" i="1"/>
  <c r="K43" i="1"/>
  <c r="K42" i="1"/>
  <c r="K44" i="1"/>
  <c r="K45" i="1"/>
  <c r="E36" i="1"/>
  <c r="E37" i="1"/>
  <c r="M28" i="1"/>
  <c r="M27" i="1"/>
  <c r="E29" i="1"/>
  <c r="E28" i="1"/>
  <c r="E26" i="1"/>
  <c r="E27" i="1"/>
  <c r="G36" i="1" l="1"/>
  <c r="M26" i="1"/>
  <c r="M29" i="1"/>
  <c r="K25" i="1"/>
  <c r="F25" i="1"/>
  <c r="F29" i="1" s="1"/>
  <c r="G34" i="1"/>
  <c r="G37" i="1"/>
  <c r="O28" i="1"/>
  <c r="E25" i="1"/>
  <c r="K29" i="1"/>
  <c r="K28" i="1"/>
  <c r="K26" i="1"/>
  <c r="E42" i="1"/>
  <c r="E43" i="1"/>
  <c r="E44" i="1"/>
  <c r="D21" i="1"/>
  <c r="F21" i="1"/>
  <c r="I29" i="1"/>
  <c r="I26" i="1"/>
  <c r="I27" i="1"/>
  <c r="I28" i="1"/>
  <c r="O25" i="1"/>
  <c r="O26" i="1"/>
  <c r="O27" i="1"/>
  <c r="O29" i="1"/>
  <c r="H17" i="1" l="1"/>
  <c r="H19" i="1" s="1"/>
  <c r="F30" i="1" l="1"/>
  <c r="G27" i="1" l="1"/>
  <c r="G28" i="1"/>
  <c r="G29" i="1"/>
  <c r="G25" i="1"/>
  <c r="G26" i="1"/>
</calcChain>
</file>

<file path=xl/sharedStrings.xml><?xml version="1.0" encoding="utf-8"?>
<sst xmlns="http://schemas.openxmlformats.org/spreadsheetml/2006/main" count="282" uniqueCount="119">
  <si>
    <t>Pct.</t>
  </si>
  <si>
    <t>Program- og</t>
  </si>
  <si>
    <t>Afrika</t>
  </si>
  <si>
    <t>Asien</t>
  </si>
  <si>
    <t>Latinamerika</t>
  </si>
  <si>
    <t>Globalt</t>
  </si>
  <si>
    <t>Sundhed</t>
  </si>
  <si>
    <t>Uddannelse</t>
  </si>
  <si>
    <t>Øvrige aktiviteter</t>
  </si>
  <si>
    <t>Tanzania</t>
  </si>
  <si>
    <t>Uganda</t>
  </si>
  <si>
    <t>Malawi</t>
  </si>
  <si>
    <t>Regionalt</t>
  </si>
  <si>
    <t>Afrika i alt</t>
  </si>
  <si>
    <t>Indien</t>
  </si>
  <si>
    <t>Nepal</t>
  </si>
  <si>
    <t>Asien i alt</t>
  </si>
  <si>
    <t>Nicaragua</t>
  </si>
  <si>
    <t>Bolivia</t>
  </si>
  <si>
    <t>Honduras</t>
  </si>
  <si>
    <t>Latinamerika i alt</t>
  </si>
  <si>
    <t>Model for rammebudget - øvrige aktiviteter</t>
  </si>
  <si>
    <t>Forundersøgelser</t>
  </si>
  <si>
    <t>Tilsyn og reviews</t>
  </si>
  <si>
    <t>Evalueringer</t>
  </si>
  <si>
    <t>Øvrige aktiviteter i alt</t>
  </si>
  <si>
    <t>I alt PPA</t>
  </si>
  <si>
    <t>projektaktiviteter i alt</t>
  </si>
  <si>
    <t>Køn</t>
  </si>
  <si>
    <t>Miljø</t>
  </si>
  <si>
    <t>Model for rammebudget - tværgående hensyn</t>
  </si>
  <si>
    <t>Regnskab</t>
  </si>
  <si>
    <t>Budget</t>
  </si>
  <si>
    <t>Godkendt budget</t>
  </si>
  <si>
    <t>Revision</t>
  </si>
  <si>
    <t xml:space="preserve">Beløb i 1.000 kr. </t>
  </si>
  <si>
    <t>Region</t>
  </si>
  <si>
    <t>Sektor</t>
  </si>
  <si>
    <t>Local governance</t>
  </si>
  <si>
    <t>Beløb i 1.000 kr.</t>
  </si>
  <si>
    <t>Asien (f.eks.)</t>
  </si>
  <si>
    <t>Latinamerika (f.eks.)</t>
  </si>
  <si>
    <t>Afrika (f.eks.)</t>
  </si>
  <si>
    <t>Program- og projektrelateret oplysning</t>
  </si>
  <si>
    <t>Model for rammebudget - resumé</t>
  </si>
  <si>
    <t>Vægt (pct.)</t>
  </si>
  <si>
    <t>God regeringsførelse og menneskerettigheder</t>
  </si>
  <si>
    <t>Total</t>
  </si>
  <si>
    <t>Burma</t>
  </si>
  <si>
    <t>Globalt (f.eks.)</t>
  </si>
  <si>
    <t>Globalt i alt</t>
  </si>
  <si>
    <t>eksempel 1</t>
  </si>
  <si>
    <t>eksempel 2</t>
  </si>
  <si>
    <t>Hiv/Aids i alt</t>
  </si>
  <si>
    <t>Uddannelse i alt</t>
  </si>
  <si>
    <t>Local governance i alt</t>
  </si>
  <si>
    <t>Sundhed i alt</t>
  </si>
  <si>
    <t>Vurdering</t>
  </si>
  <si>
    <t>Model for rammebudget - Regioner/lande</t>
  </si>
  <si>
    <t>Hiv og aids</t>
  </si>
  <si>
    <t>Særligt aftalte rammeaktiviteter (specificeres)</t>
  </si>
  <si>
    <t>Hiv og Aids</t>
  </si>
  <si>
    <t>oplysningerne hentes fra "Landespecifikation"</t>
  </si>
  <si>
    <t>oplysningerne hentes fra "Sektorspecifikation"</t>
  </si>
  <si>
    <t>RMNCH</t>
  </si>
  <si>
    <t>Model for  rammebudget - Sektorer/indsatsområder (eks.)</t>
  </si>
  <si>
    <t>Rammemidler</t>
  </si>
  <si>
    <t>Samfinansiering</t>
  </si>
  <si>
    <t>Andre bidrag</t>
  </si>
  <si>
    <t>Egenfinansiering Total</t>
  </si>
  <si>
    <t>Rammemidler overført fra tidligere år</t>
  </si>
  <si>
    <t>Årets tilsagn</t>
  </si>
  <si>
    <t>Rammemidler Total</t>
  </si>
  <si>
    <t>vurdering for 2016</t>
  </si>
  <si>
    <t>Udgifter</t>
  </si>
  <si>
    <t>Indtægter</t>
  </si>
  <si>
    <t>oplysningerne hentes fra "Øvrige aktiviteter"</t>
  </si>
  <si>
    <t>Model for rammebudget - Specifikation af egenfinansieringselementer</t>
  </si>
  <si>
    <t>Budget 2017</t>
  </si>
  <si>
    <t>Budget 2018</t>
  </si>
  <si>
    <t>Budget 2019</t>
  </si>
  <si>
    <t>Pct. 2015</t>
  </si>
  <si>
    <t>Pct. 2016</t>
  </si>
  <si>
    <t>Pct. 2017</t>
  </si>
  <si>
    <t>Pct. 2018</t>
  </si>
  <si>
    <t>Pct. 2019</t>
  </si>
  <si>
    <t>Pct. af egen-finansiering</t>
  </si>
  <si>
    <t>Indsamlinger</t>
  </si>
  <si>
    <t>SIDA</t>
  </si>
  <si>
    <t>EUROPEAID</t>
  </si>
  <si>
    <t>NORAD</t>
  </si>
  <si>
    <t>International alliancepartner</t>
  </si>
  <si>
    <t>De 4 typer finansiering er gensidigt udelukkende. Dvs. at midler kun kan regnes med én gang ét sted.</t>
  </si>
  <si>
    <t>Donationer</t>
  </si>
  <si>
    <t>EU</t>
  </si>
  <si>
    <t>Støttebidrag (int. Samarbejdspartnere)</t>
  </si>
  <si>
    <t>Medlemskontingenter (int. Netværk)</t>
  </si>
  <si>
    <t>Andre midler rejst i Danmark (ikke likvide midler)</t>
  </si>
  <si>
    <t>Renteindtægter</t>
  </si>
  <si>
    <t>Tidligere disponeret udgift returneret fra program/partner</t>
  </si>
  <si>
    <t>Uallokerede midler</t>
  </si>
  <si>
    <t>Lande og tal er her valgt til illustration af modellen</t>
  </si>
  <si>
    <t>Sektorer og tal er her valgt til illustration af modellen</t>
  </si>
  <si>
    <t>Program- og Projektstøtte</t>
  </si>
  <si>
    <t>Egenfinansieringsandel af PPA i pct.</t>
  </si>
  <si>
    <t>Egenfinansiering af PPA</t>
  </si>
  <si>
    <t>min. 20% af rammemidlerne til PPA fra Udenrigsministeriet</t>
  </si>
  <si>
    <t>Total (Rammemidler total + likvide midler fra egenfinansieringen)</t>
  </si>
  <si>
    <t>Administration (max. 7% af rammemidler)</t>
  </si>
  <si>
    <t>specifikation af program- og projektaktiviteter (PPA)</t>
  </si>
  <si>
    <t>Rammemidler + likvide midler fra egenfinansieringen</t>
  </si>
  <si>
    <t>max. 2%</t>
  </si>
  <si>
    <t>Likvide midler (min. 5% PPA (ekskl. likvide midler))</t>
  </si>
  <si>
    <t>Program- og Projektaktiviteter (PPA) (inkl. likvide midler)</t>
  </si>
  <si>
    <t>Regnskab 2015</t>
  </si>
  <si>
    <t>Godkendt budget 2016</t>
  </si>
  <si>
    <t>Budget 2020</t>
  </si>
  <si>
    <t>Pct. 2020</t>
  </si>
  <si>
    <t>Budget for rammebevilling 2017-2020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</si>
</sst>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9" x14ac:knownFonts="1">
    <font>
      <sz val="10"/>
      <name val="Arial"/>
    </font>
    <font>
      <sz val="10"/>
      <name val="Arial"/>
      <family val="2"/>
    </font>
    <font>
      <sz val="10"/>
      <name val="Garamond"/>
      <family val="1"/>
    </font>
    <font>
      <sz val="10"/>
      <name val="Arial"/>
      <family val="2"/>
    </font>
    <font>
      <b/>
      <sz val="10"/>
      <name val="Garamond"/>
      <family val="1"/>
    </font>
    <font>
      <i/>
      <sz val="10"/>
      <name val="Garamond"/>
      <family val="1"/>
    </font>
    <font>
      <b/>
      <u/>
      <sz val="10"/>
      <name val="Garamond"/>
      <family val="1"/>
    </font>
    <font>
      <b/>
      <i/>
      <sz val="10"/>
      <name val="Garamond"/>
      <family val="1"/>
    </font>
    <font>
      <u/>
      <sz val="10"/>
      <name val="Garamond"/>
      <family val="1"/>
    </font>
    <font>
      <b/>
      <sz val="10"/>
      <name val="Arial"/>
      <family val="2"/>
    </font>
    <font>
      <i/>
      <sz val="10"/>
      <name val="Arial"/>
      <family val="2"/>
    </font>
    <font>
      <b/>
      <sz val="14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Garamond"/>
      <family val="1"/>
    </font>
    <font>
      <b/>
      <sz val="10"/>
      <color theme="0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3" fontId="2" fillId="0" borderId="0" xfId="0" applyNumberFormat="1" applyFont="1" applyBorder="1"/>
    <xf numFmtId="3" fontId="2" fillId="0" borderId="1" xfId="0" applyNumberFormat="1" applyFont="1" applyBorder="1"/>
    <xf numFmtId="3" fontId="3" fillId="0" borderId="0" xfId="0" applyNumberFormat="1" applyFont="1" applyBorder="1"/>
    <xf numFmtId="0" fontId="5" fillId="0" borderId="0" xfId="0" applyFont="1" applyBorder="1"/>
    <xf numFmtId="3" fontId="2" fillId="0" borderId="2" xfId="0" applyNumberFormat="1" applyFont="1" applyBorder="1"/>
    <xf numFmtId="0" fontId="2" fillId="0" borderId="2" xfId="0" applyFont="1" applyBorder="1"/>
    <xf numFmtId="0" fontId="6" fillId="0" borderId="0" xfId="0" applyFont="1" applyBorder="1"/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5" fontId="3" fillId="0" borderId="0" xfId="0" applyNumberFormat="1" applyFont="1" applyBorder="1"/>
    <xf numFmtId="0" fontId="4" fillId="0" borderId="2" xfId="0" applyFont="1" applyBorder="1"/>
    <xf numFmtId="0" fontId="4" fillId="0" borderId="2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/>
    <xf numFmtId="165" fontId="2" fillId="0" borderId="0" xfId="1" applyNumberFormat="1" applyFont="1" applyFill="1" applyBorder="1"/>
    <xf numFmtId="0" fontId="9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/>
    <xf numFmtId="3" fontId="2" fillId="0" borderId="0" xfId="1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9" fontId="2" fillId="0" borderId="1" xfId="1" applyNumberFormat="1" applyFont="1" applyFill="1" applyBorder="1"/>
    <xf numFmtId="9" fontId="2" fillId="0" borderId="0" xfId="1" applyNumberFormat="1" applyFont="1" applyFill="1" applyBorder="1"/>
    <xf numFmtId="0" fontId="4" fillId="0" borderId="3" xfId="0" applyFont="1" applyFill="1" applyBorder="1"/>
    <xf numFmtId="3" fontId="4" fillId="0" borderId="3" xfId="0" applyNumberFormat="1" applyFont="1" applyFill="1" applyBorder="1"/>
    <xf numFmtId="0" fontId="9" fillId="0" borderId="0" xfId="0" applyFont="1" applyFill="1" applyBorder="1"/>
    <xf numFmtId="9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1" xfId="0" applyFont="1" applyBorder="1"/>
    <xf numFmtId="3" fontId="3" fillId="0" borderId="1" xfId="0" applyNumberFormat="1" applyFont="1" applyBorder="1"/>
    <xf numFmtId="3" fontId="4" fillId="0" borderId="4" xfId="0" applyNumberFormat="1" applyFont="1" applyFill="1" applyBorder="1"/>
    <xf numFmtId="0" fontId="7" fillId="0" borderId="3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9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9" fillId="0" borderId="1" xfId="0" applyFont="1" applyFill="1" applyBorder="1"/>
    <xf numFmtId="0" fontId="4" fillId="0" borderId="4" xfId="0" applyFont="1" applyFill="1" applyBorder="1"/>
    <xf numFmtId="166" fontId="2" fillId="0" borderId="0" xfId="3" applyNumberFormat="1" applyFont="1" applyBorder="1"/>
    <xf numFmtId="165" fontId="2" fillId="0" borderId="0" xfId="0" applyNumberFormat="1" applyFont="1" applyBorder="1"/>
    <xf numFmtId="9" fontId="3" fillId="0" borderId="0" xfId="3" applyFont="1"/>
    <xf numFmtId="166" fontId="5" fillId="0" borderId="0" xfId="3" applyNumberFormat="1" applyFont="1" applyBorder="1"/>
    <xf numFmtId="166" fontId="5" fillId="0" borderId="0" xfId="0" applyNumberFormat="1" applyFont="1"/>
    <xf numFmtId="9" fontId="2" fillId="0" borderId="0" xfId="3" applyFont="1" applyBorder="1"/>
    <xf numFmtId="3" fontId="9" fillId="0" borderId="0" xfId="0" applyNumberFormat="1" applyFont="1" applyFill="1" applyBorder="1"/>
    <xf numFmtId="165" fontId="4" fillId="0" borderId="3" xfId="1" applyNumberFormat="1" applyFont="1" applyFill="1" applyBorder="1"/>
    <xf numFmtId="0" fontId="14" fillId="0" borderId="0" xfId="0" applyFont="1"/>
    <xf numFmtId="0" fontId="15" fillId="0" borderId="0" xfId="0" applyFont="1" applyFill="1"/>
    <xf numFmtId="9" fontId="15" fillId="0" borderId="0" xfId="3" applyFont="1" applyFill="1"/>
    <xf numFmtId="0" fontId="2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4" fillId="2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 applyFill="1"/>
    <xf numFmtId="0" fontId="10" fillId="0" borderId="0" xfId="0" applyFont="1" applyFill="1"/>
    <xf numFmtId="0" fontId="2" fillId="2" borderId="0" xfId="0" applyFont="1" applyFill="1" applyBorder="1"/>
    <xf numFmtId="3" fontId="2" fillId="2" borderId="0" xfId="0" applyNumberFormat="1" applyFont="1" applyFill="1" applyBorder="1"/>
    <xf numFmtId="0" fontId="9" fillId="0" borderId="2" xfId="0" applyFont="1" applyFill="1" applyBorder="1"/>
    <xf numFmtId="0" fontId="2" fillId="0" borderId="2" xfId="0" applyFont="1" applyFill="1" applyBorder="1"/>
    <xf numFmtId="0" fontId="3" fillId="0" borderId="1" xfId="0" applyFont="1" applyBorder="1"/>
    <xf numFmtId="3" fontId="2" fillId="2" borderId="1" xfId="0" applyNumberFormat="1" applyFont="1" applyFill="1" applyBorder="1"/>
    <xf numFmtId="166" fontId="2" fillId="0" borderId="1" xfId="3" applyNumberFormat="1" applyFont="1" applyBorder="1"/>
    <xf numFmtId="0" fontId="4" fillId="0" borderId="5" xfId="0" applyFont="1" applyFill="1" applyBorder="1"/>
    <xf numFmtId="3" fontId="4" fillId="0" borderId="5" xfId="0" applyNumberFormat="1" applyFont="1" applyFill="1" applyBorder="1"/>
    <xf numFmtId="0" fontId="2" fillId="0" borderId="0" xfId="0" applyFont="1" applyBorder="1" applyAlignment="1">
      <alignment horizontal="left"/>
    </xf>
    <xf numFmtId="0" fontId="11" fillId="2" borderId="0" xfId="0" applyFont="1" applyFill="1" applyBorder="1"/>
    <xf numFmtId="0" fontId="12" fillId="0" borderId="0" xfId="0" applyFont="1" applyBorder="1"/>
    <xf numFmtId="0" fontId="4" fillId="0" borderId="2" xfId="0" quotePrefix="1" applyFont="1" applyBorder="1" applyAlignment="1">
      <alignment horizontal="center" wrapText="1"/>
    </xf>
    <xf numFmtId="0" fontId="3" fillId="0" borderId="2" xfId="0" applyFont="1" applyBorder="1"/>
    <xf numFmtId="0" fontId="4" fillId="0" borderId="2" xfId="0" applyFont="1" applyFill="1" applyBorder="1"/>
    <xf numFmtId="3" fontId="2" fillId="2" borderId="2" xfId="0" applyNumberFormat="1" applyFont="1" applyFill="1" applyBorder="1"/>
    <xf numFmtId="1" fontId="0" fillId="0" borderId="0" xfId="0" applyNumberFormat="1"/>
    <xf numFmtId="9" fontId="0" fillId="0" borderId="0" xfId="0" applyNumberFormat="1"/>
    <xf numFmtId="165" fontId="13" fillId="0" borderId="0" xfId="0" applyNumberFormat="1" applyFont="1"/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9" fontId="2" fillId="0" borderId="1" xfId="3" applyFont="1" applyBorder="1"/>
    <xf numFmtId="9" fontId="2" fillId="0" borderId="2" xfId="3" applyFont="1" applyBorder="1"/>
    <xf numFmtId="3" fontId="2" fillId="3" borderId="0" xfId="0" applyNumberFormat="1" applyFont="1" applyFill="1" applyBorder="1"/>
    <xf numFmtId="3" fontId="2" fillId="3" borderId="2" xfId="0" applyNumberFormat="1" applyFont="1" applyFill="1" applyBorder="1"/>
    <xf numFmtId="3" fontId="2" fillId="3" borderId="1" xfId="0" applyNumberFormat="1" applyFont="1" applyFill="1" applyBorder="1"/>
    <xf numFmtId="165" fontId="2" fillId="3" borderId="1" xfId="1" applyNumberFormat="1" applyFont="1" applyFill="1" applyBorder="1"/>
    <xf numFmtId="165" fontId="2" fillId="3" borderId="0" xfId="1" applyNumberFormat="1" applyFont="1" applyFill="1" applyBorder="1"/>
    <xf numFmtId="3" fontId="2" fillId="4" borderId="0" xfId="0" applyNumberFormat="1" applyFont="1" applyFill="1" applyBorder="1"/>
    <xf numFmtId="3" fontId="2" fillId="4" borderId="2" xfId="0" applyNumberFormat="1" applyFont="1" applyFill="1" applyBorder="1"/>
    <xf numFmtId="3" fontId="2" fillId="4" borderId="1" xfId="0" applyNumberFormat="1" applyFont="1" applyFill="1" applyBorder="1"/>
    <xf numFmtId="165" fontId="2" fillId="4" borderId="1" xfId="1" applyNumberFormat="1" applyFont="1" applyFill="1" applyBorder="1"/>
    <xf numFmtId="165" fontId="2" fillId="4" borderId="0" xfId="1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" xfId="2" applyFont="1" applyFill="1" applyBorder="1" applyAlignment="1">
      <alignment vertical="center"/>
    </xf>
    <xf numFmtId="165" fontId="2" fillId="0" borderId="0" xfId="1" applyNumberFormat="1" applyFont="1"/>
    <xf numFmtId="9" fontId="2" fillId="0" borderId="0" xfId="3" applyFont="1" applyAlignment="1">
      <alignment horizontal="center"/>
    </xf>
    <xf numFmtId="165" fontId="2" fillId="0" borderId="0" xfId="1" applyNumberFormat="1" applyFont="1" applyAlignment="1">
      <alignment horizontal="center"/>
    </xf>
    <xf numFmtId="9" fontId="2" fillId="0" borderId="0" xfId="3" applyNumberFormat="1" applyFont="1" applyAlignment="1">
      <alignment horizontal="center"/>
    </xf>
    <xf numFmtId="9" fontId="2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9" fontId="2" fillId="0" borderId="0" xfId="0" applyNumberFormat="1" applyFont="1"/>
    <xf numFmtId="9" fontId="18" fillId="5" borderId="6" xfId="3" applyNumberFormat="1" applyFont="1" applyFill="1" applyBorder="1"/>
    <xf numFmtId="9" fontId="18" fillId="5" borderId="6" xfId="3" applyFont="1" applyFill="1" applyBorder="1"/>
    <xf numFmtId="9" fontId="18" fillId="0" borderId="6" xfId="1" applyNumberFormat="1" applyFont="1" applyBorder="1"/>
    <xf numFmtId="9" fontId="18" fillId="5" borderId="6" xfId="1" applyNumberFormat="1" applyFont="1" applyFill="1" applyBorder="1"/>
    <xf numFmtId="9" fontId="2" fillId="0" borderId="0" xfId="3" applyFont="1"/>
    <xf numFmtId="166" fontId="2" fillId="0" borderId="0" xfId="3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166" fontId="2" fillId="0" borderId="1" xfId="3" applyNumberFormat="1" applyFont="1" applyBorder="1" applyAlignment="1">
      <alignment horizontal="left"/>
    </xf>
    <xf numFmtId="166" fontId="2" fillId="0" borderId="2" xfId="3" applyNumberFormat="1" applyFont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left"/>
    </xf>
    <xf numFmtId="9" fontId="2" fillId="0" borderId="1" xfId="3" applyFont="1" applyBorder="1" applyAlignment="1">
      <alignment horizontal="left"/>
    </xf>
    <xf numFmtId="9" fontId="2" fillId="0" borderId="0" xfId="3" applyFont="1" applyBorder="1" applyAlignment="1">
      <alignment horizontal="left"/>
    </xf>
    <xf numFmtId="3" fontId="4" fillId="0" borderId="5" xfId="0" applyNumberFormat="1" applyFont="1" applyFill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9" fontId="2" fillId="0" borderId="1" xfId="1" applyNumberFormat="1" applyFont="1" applyFill="1" applyBorder="1" applyAlignment="1">
      <alignment horizontal="left"/>
    </xf>
    <xf numFmtId="9" fontId="2" fillId="0" borderId="0" xfId="1" applyNumberFormat="1" applyFont="1" applyFill="1" applyBorder="1" applyAlignment="1">
      <alignment horizontal="left"/>
    </xf>
    <xf numFmtId="165" fontId="4" fillId="0" borderId="3" xfId="1" applyNumberFormat="1" applyFont="1" applyFill="1" applyBorder="1" applyAlignment="1">
      <alignment horizontal="left"/>
    </xf>
    <xf numFmtId="9" fontId="2" fillId="0" borderId="1" xfId="1" applyNumberFormat="1" applyFont="1" applyBorder="1" applyAlignment="1">
      <alignment horizontal="left"/>
    </xf>
    <xf numFmtId="9" fontId="2" fillId="0" borderId="0" xfId="1" applyNumberFormat="1" applyFont="1" applyBorder="1" applyAlignment="1">
      <alignment horizontal="left"/>
    </xf>
    <xf numFmtId="165" fontId="9" fillId="0" borderId="3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9" fontId="2" fillId="0" borderId="1" xfId="3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66" fontId="4" fillId="0" borderId="2" xfId="3" applyNumberFormat="1" applyFont="1" applyFill="1" applyBorder="1"/>
    <xf numFmtId="166" fontId="4" fillId="0" borderId="0" xfId="3" applyNumberFormat="1" applyFont="1" applyFill="1" applyBorder="1"/>
    <xf numFmtId="3" fontId="4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/>
    <xf numFmtId="9" fontId="2" fillId="0" borderId="1" xfId="0" applyNumberFormat="1" applyFont="1" applyBorder="1" applyAlignment="1">
      <alignment horizontal="left"/>
    </xf>
    <xf numFmtId="9" fontId="2" fillId="0" borderId="0" xfId="0" applyNumberFormat="1" applyFont="1" applyBorder="1" applyAlignment="1">
      <alignment horizontal="left"/>
    </xf>
    <xf numFmtId="3" fontId="4" fillId="0" borderId="3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" fillId="0" borderId="3" xfId="0" applyNumberFormat="1" applyFont="1" applyFill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4" fillId="0" borderId="4" xfId="0" applyNumberFormat="1" applyFont="1" applyFill="1" applyBorder="1" applyAlignment="1">
      <alignment horizontal="left"/>
    </xf>
    <xf numFmtId="9" fontId="2" fillId="0" borderId="1" xfId="0" applyNumberFormat="1" applyFont="1" applyFill="1" applyBorder="1" applyAlignment="1">
      <alignment horizontal="left"/>
    </xf>
    <xf numFmtId="9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9" fillId="0" borderId="4" xfId="0" applyNumberFormat="1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0" fontId="4" fillId="2" borderId="2" xfId="0" applyFont="1" applyFill="1" applyBorder="1"/>
    <xf numFmtId="0" fontId="4" fillId="2" borderId="5" xfId="0" applyFont="1" applyFill="1" applyBorder="1"/>
    <xf numFmtId="0" fontId="9" fillId="2" borderId="5" xfId="0" applyFont="1" applyFill="1" applyBorder="1"/>
    <xf numFmtId="0" fontId="2" fillId="2" borderId="2" xfId="0" applyFont="1" applyFill="1" applyBorder="1"/>
    <xf numFmtId="0" fontId="4" fillId="2" borderId="0" xfId="0" applyFont="1" applyFill="1" applyBorder="1"/>
    <xf numFmtId="0" fontId="2" fillId="2" borderId="1" xfId="0" applyFont="1" applyFill="1" applyBorder="1"/>
    <xf numFmtId="0" fontId="3" fillId="2" borderId="0" xfId="0" applyFont="1" applyFill="1"/>
    <xf numFmtId="0" fontId="5" fillId="2" borderId="0" xfId="0" applyFont="1" applyFill="1"/>
    <xf numFmtId="3" fontId="2" fillId="0" borderId="0" xfId="0" applyNumberFormat="1" applyFont="1" applyBorder="1" applyAlignment="1">
      <alignment horizontal="left" wrapText="1"/>
    </xf>
    <xf numFmtId="3" fontId="2" fillId="0" borderId="2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2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</cellXfs>
  <cellStyles count="4">
    <cellStyle name="Komma" xfId="1" builtinId="3"/>
    <cellStyle name="Normal" xfId="0" builtinId="0"/>
    <cellStyle name="Normal 2" xfId="2"/>
    <cellStyle name="Procent" xfId="3" builtinId="5"/>
  </cellStyles>
  <dxfs count="1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3" formatCode="0%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3" formatCode="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Garamond"/>
        <scheme val="none"/>
      </font>
      <alignment horizontal="center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1" displayName="Tabel1" ref="B4:N10" totalsRowCount="1" headerRowDxfId="115" dataDxfId="114" totalsRowDxfId="113">
  <autoFilter ref="B4:N9"/>
  <tableColumns count="13">
    <tableColumn id="1" name="Likvide midler (min. 5% PPA (ekskl. likvide midler))" totalsRowLabel="Total" dataDxfId="112" totalsRowDxfId="111"/>
    <tableColumn id="2" name="Regnskab 2015" totalsRowFunction="sum" dataDxfId="110" totalsRowDxfId="109" dataCellStyle="Komma"/>
    <tableColumn id="3" name="Pct. 2015" totalsRowFunction="sum" dataDxfId="108" totalsRowDxfId="107" dataCellStyle="Komma"/>
    <tableColumn id="15" name="Godkendt budget 2016" totalsRowFunction="sum" dataDxfId="106" totalsRowDxfId="105" dataCellStyle="Komma"/>
    <tableColumn id="14" name="Pct. 2016" totalsRowFunction="sum" dataDxfId="104" totalsRowDxfId="103" dataCellStyle="Komma"/>
    <tableColumn id="4" name="Budget 2017" totalsRowFunction="sum" dataDxfId="102" totalsRowDxfId="101" dataCellStyle="Komma"/>
    <tableColumn id="5" name="Pct. 2017" totalsRowFunction="sum" dataDxfId="100" totalsRowDxfId="99" dataCellStyle="Komma"/>
    <tableColumn id="6" name="Budget 2018" totalsRowFunction="sum" dataDxfId="98" totalsRowDxfId="97" dataCellStyle="Komma"/>
    <tableColumn id="7" name="Pct. 2018" totalsRowFunction="sum" dataDxfId="96" totalsRowDxfId="95" dataCellStyle="Komma"/>
    <tableColumn id="8" name="Budget 2019" totalsRowFunction="sum" dataDxfId="94" totalsRowDxfId="93" dataCellStyle="Komma"/>
    <tableColumn id="9" name="Pct. 2019" totalsRowFunction="sum" dataDxfId="92" totalsRowDxfId="91" dataCellStyle="Komma"/>
    <tableColumn id="10" name="Budget 2020" totalsRowFunction="sum" dataDxfId="90" totalsRowDxfId="89" dataCellStyle="Komma"/>
    <tableColumn id="11" name="Pct. 2020" totalsRowFunction="sum" dataDxfId="88" totalsRowDxfId="87" dataCellStyle="Komma"/>
  </tableColumns>
  <tableStyleInfo name="TableStyleMedium2" showFirstColumn="0" showLastColumn="0" showRowStripes="0" showColumnStripes="1"/>
</table>
</file>

<file path=xl/tables/table2.xml><?xml version="1.0" encoding="utf-8"?>
<table xmlns="http://schemas.openxmlformats.org/spreadsheetml/2006/main" id="2" name="Tabel2" displayName="Tabel2" ref="B13:N19" totalsRowCount="1" headerRowDxfId="86" dataDxfId="85" totalsRowDxfId="84">
  <autoFilter ref="B13:N18"/>
  <tableColumns count="13">
    <tableColumn id="1" name="Samfinansiering" totalsRowLabel="Total" dataDxfId="83" totalsRowDxfId="82"/>
    <tableColumn id="2" name="Regnskab 2015" totalsRowFunction="sum" dataDxfId="81" totalsRowDxfId="80" dataCellStyle="Komma"/>
    <tableColumn id="3" name="Pct. 2015" totalsRowFunction="sum" dataDxfId="79" totalsRowDxfId="78" dataCellStyle="Komma">
      <calculatedColumnFormula>C14/$C$19</calculatedColumnFormula>
    </tableColumn>
    <tableColumn id="4" name="Godkendt budget 2016" totalsRowFunction="sum" dataDxfId="77" totalsRowDxfId="76" dataCellStyle="Komma"/>
    <tableColumn id="5" name="Pct. 2016" totalsRowFunction="sum" dataDxfId="75" totalsRowDxfId="74">
      <calculatedColumnFormula>E14/$E$19</calculatedColumnFormula>
    </tableColumn>
    <tableColumn id="6" name="Budget 2017" totalsRowFunction="sum" dataDxfId="73" totalsRowDxfId="72" dataCellStyle="Komma"/>
    <tableColumn id="7" name="Pct. 2017" totalsRowFunction="sum" dataDxfId="71" totalsRowDxfId="70" dataCellStyle="Komma"/>
    <tableColumn id="8" name="Budget 2018" totalsRowFunction="sum" dataDxfId="69" totalsRowDxfId="68" dataCellStyle="Komma"/>
    <tableColumn id="9" name="Pct. 2018" totalsRowFunction="sum" dataDxfId="67" totalsRowDxfId="66" dataCellStyle="Komma"/>
    <tableColumn id="10" name="Budget 2019" totalsRowFunction="sum" dataDxfId="65" totalsRowDxfId="64" dataCellStyle="Komma"/>
    <tableColumn id="11" name="Pct. 2019" totalsRowFunction="sum" dataDxfId="63" totalsRowDxfId="62" dataCellStyle="Komma"/>
    <tableColumn id="12" name="Budget 2020" totalsRowFunction="sum" dataDxfId="61" totalsRowDxfId="60" dataCellStyle="Komma"/>
    <tableColumn id="13" name="Pct. 2020" totalsRowFunction="sum" dataDxfId="59" totalsRowDxfId="58" dataCellStyle="Komma"/>
  </tableColumns>
  <tableStyleInfo name="TableStyleMedium2" showFirstColumn="0" showLastColumn="0" showRowStripes="0" showColumnStripes="1"/>
</table>
</file>

<file path=xl/tables/table3.xml><?xml version="1.0" encoding="utf-8"?>
<table xmlns="http://schemas.openxmlformats.org/spreadsheetml/2006/main" id="3" name="Tabel3" displayName="Tabel3" ref="B22:N28" totalsRowCount="1" headerRowDxfId="57" dataDxfId="56" totalsRowDxfId="55">
  <autoFilter ref="B22:N27"/>
  <tableColumns count="13">
    <tableColumn id="1" name="Andre midler rejst i Danmark (ikke likvide midler)" totalsRowLabel="Total" dataDxfId="54" totalsRowDxfId="53"/>
    <tableColumn id="2" name="Regnskab 2015" totalsRowFunction="sum" dataDxfId="52" totalsRowDxfId="51" dataCellStyle="Komma"/>
    <tableColumn id="3" name="Pct. 2015" totalsRowFunction="sum" dataDxfId="50" totalsRowDxfId="49" dataCellStyle="Komma">
      <calculatedColumnFormula>C23/$C$28</calculatedColumnFormula>
    </tableColumn>
    <tableColumn id="4" name="Godkendt budget 2016" totalsRowFunction="sum" dataDxfId="48" totalsRowDxfId="47" dataCellStyle="Komma"/>
    <tableColumn id="5" name="Pct. 2016" totalsRowFunction="sum" dataDxfId="46" totalsRowDxfId="45" dataCellStyle="Komma"/>
    <tableColumn id="6" name="Budget 2017" totalsRowFunction="sum" dataDxfId="44" totalsRowDxfId="43" dataCellStyle="Komma"/>
    <tableColumn id="7" name="Pct. 2017" totalsRowFunction="sum" dataDxfId="42" totalsRowDxfId="41" dataCellStyle="Komma"/>
    <tableColumn id="8" name="Budget 2018" totalsRowFunction="sum" dataDxfId="40" totalsRowDxfId="39" dataCellStyle="Komma"/>
    <tableColumn id="9" name="Pct. 2018" totalsRowFunction="sum" dataDxfId="38" totalsRowDxfId="37" dataCellStyle="Komma"/>
    <tableColumn id="10" name="Budget 2019" totalsRowFunction="sum" dataDxfId="36" totalsRowDxfId="35" dataCellStyle="Komma"/>
    <tableColumn id="11" name="Pct. 2019" totalsRowFunction="sum" dataDxfId="34" totalsRowDxfId="33" dataCellStyle="Komma"/>
    <tableColumn id="12" name="Budget 2020" totalsRowFunction="sum" dataDxfId="32" totalsRowDxfId="31" dataCellStyle="Komma"/>
    <tableColumn id="13" name="Pct. 2020" totalsRowFunction="sum" dataDxfId="30" totalsRowDxfId="29" dataCellStyle="Komma"/>
  </tableColumns>
  <tableStyleInfo name="TableStyleMedium2" showFirstColumn="0" showLastColumn="0" showRowStripes="0" showColumnStripes="1"/>
</table>
</file>

<file path=xl/tables/table4.xml><?xml version="1.0" encoding="utf-8"?>
<table xmlns="http://schemas.openxmlformats.org/spreadsheetml/2006/main" id="4" name="Tabel4" displayName="Tabel4" ref="B31:N37" totalsRowCount="1" headerRowDxfId="28" dataDxfId="27" totalsRowDxfId="26">
  <autoFilter ref="B31:N36"/>
  <tableColumns count="13">
    <tableColumn id="1" name="Andre bidrag" totalsRowLabel="Total" dataDxfId="25" totalsRowDxfId="24"/>
    <tableColumn id="2" name="Regnskab 2015" totalsRowFunction="sum" dataDxfId="23" totalsRowDxfId="22" dataCellStyle="Komma"/>
    <tableColumn id="3" name="Pct. 2015" totalsRowFunction="sum" dataDxfId="21" totalsRowDxfId="20" dataCellStyle="Procent">
      <calculatedColumnFormula>C32/$C$37</calculatedColumnFormula>
    </tableColumn>
    <tableColumn id="4" name="Godkendt budget 2016" totalsRowFunction="sum" dataDxfId="19" totalsRowDxfId="18" dataCellStyle="Komma"/>
    <tableColumn id="5" name="Pct. 2016" totalsRowFunction="sum" dataDxfId="17" totalsRowDxfId="16" dataCellStyle="Komma"/>
    <tableColumn id="6" name="Budget 2017" totalsRowFunction="sum" dataDxfId="15" totalsRowDxfId="14" dataCellStyle="Komma"/>
    <tableColumn id="7" name="Pct. 2017" totalsRowFunction="sum" dataDxfId="13" totalsRowDxfId="12" dataCellStyle="Komma"/>
    <tableColumn id="8" name="Budget 2018" totalsRowFunction="sum" dataDxfId="11" totalsRowDxfId="10" dataCellStyle="Komma"/>
    <tableColumn id="9" name="Pct. 2018" totalsRowFunction="sum" dataDxfId="9" totalsRowDxfId="8" dataCellStyle="Komma"/>
    <tableColumn id="10" name="Budget 2019" totalsRowFunction="sum" dataDxfId="7" totalsRowDxfId="6" dataCellStyle="Komma"/>
    <tableColumn id="11" name="Pct. 2019" totalsRowFunction="sum" dataDxfId="5" totalsRowDxfId="4" dataCellStyle="Komma"/>
    <tableColumn id="12" name="Budget 2020" totalsRowFunction="sum" dataDxfId="3" totalsRowDxfId="2" dataCellStyle="Komma"/>
    <tableColumn id="13" name="Pct. 2020" totalsRowFunction="sum" dataDxfId="1" totalsRowDxfId="0" dataCellStyle="Komma"/>
  </tableColumns>
  <tableStyleInfo name="TableStyleMedium2" showFirstColumn="0" showLastColumn="0" showRowStripes="0" showColumnStripes="1"/>
</table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showGridLines="0" zoomScaleNormal="100" zoomScalePageLayoutView="70" workbookViewId="0">
      <selection activeCell="A3" sqref="A3"/>
    </sheetView>
  </sheetViews>
  <sheetFormatPr defaultRowHeight="12.75" x14ac:dyDescent="0.2"/>
  <cols>
    <col min="1" max="1" width="28.7109375" style="5" customWidth="1"/>
    <col min="2" max="2" width="10.28515625" style="5" customWidth="1"/>
    <col min="3" max="3" width="14.85546875" style="5" customWidth="1"/>
    <col min="4" max="4" width="10" style="5" customWidth="1"/>
    <col min="5" max="5" width="9.140625" style="126" customWidth="1"/>
    <col min="6" max="6" width="9" style="5" customWidth="1"/>
    <col min="7" max="7" width="9.140625" style="146" customWidth="1"/>
    <col min="8" max="8" width="8" style="5" bestFit="1" customWidth="1"/>
    <col min="9" max="9" width="9.42578125" style="146" customWidth="1"/>
    <col min="10" max="10" width="8" style="5" bestFit="1" customWidth="1"/>
    <col min="11" max="11" width="9.5703125" style="146" customWidth="1"/>
    <col min="12" max="12" width="8" style="5" bestFit="1" customWidth="1"/>
    <col min="13" max="13" width="9.5703125" style="146" customWidth="1"/>
    <col min="14" max="14" width="8" style="5" bestFit="1" customWidth="1"/>
    <col min="15" max="15" width="6.140625" style="51" customWidth="1"/>
    <col min="16" max="16" width="9.140625" style="5" customWidth="1"/>
    <col min="17" max="16384" width="9.140625" style="5"/>
  </cols>
  <sheetData>
    <row r="1" spans="1:16" x14ac:dyDescent="0.2">
      <c r="A1" s="6" t="s">
        <v>44</v>
      </c>
      <c r="D1" s="1"/>
      <c r="E1" s="127"/>
      <c r="F1" s="1"/>
      <c r="G1" s="147"/>
      <c r="H1" s="1"/>
      <c r="I1" s="148"/>
      <c r="J1" s="3"/>
      <c r="K1" s="147"/>
      <c r="L1" s="3"/>
      <c r="M1" s="147"/>
      <c r="N1" s="3"/>
      <c r="O1" s="28"/>
    </row>
    <row r="2" spans="1:16" x14ac:dyDescent="0.2">
      <c r="A2" s="74" t="s">
        <v>118</v>
      </c>
      <c r="B2" s="27"/>
      <c r="C2" s="27"/>
      <c r="D2" s="1"/>
      <c r="E2" s="83"/>
      <c r="F2" s="56"/>
      <c r="G2" s="148"/>
      <c r="H2" s="3"/>
      <c r="I2" s="148"/>
      <c r="J2" s="3"/>
      <c r="K2" s="147"/>
      <c r="L2" s="3"/>
      <c r="M2" s="147"/>
      <c r="N2" s="3"/>
      <c r="O2" s="28"/>
    </row>
    <row r="3" spans="1:16" x14ac:dyDescent="0.2">
      <c r="A3" s="74" t="s">
        <v>35</v>
      </c>
      <c r="B3" s="27"/>
      <c r="C3" s="27"/>
      <c r="D3" s="11"/>
      <c r="E3" s="83"/>
      <c r="F3" s="1"/>
      <c r="G3" s="148"/>
      <c r="H3" s="20"/>
      <c r="I3" s="148"/>
      <c r="J3" s="20"/>
      <c r="K3" s="147"/>
      <c r="L3" s="20"/>
      <c r="M3" s="147"/>
      <c r="N3" s="3"/>
      <c r="O3" s="28"/>
    </row>
    <row r="4" spans="1:16" ht="27" customHeight="1" x14ac:dyDescent="0.3">
      <c r="A4" s="84" t="s">
        <v>75</v>
      </c>
      <c r="B4" s="27"/>
      <c r="C4" s="27"/>
      <c r="D4" s="7" t="s">
        <v>31</v>
      </c>
      <c r="E4" s="179" t="s">
        <v>86</v>
      </c>
      <c r="F4" s="9" t="s">
        <v>33</v>
      </c>
      <c r="G4" s="179" t="s">
        <v>86</v>
      </c>
      <c r="H4" s="7" t="s">
        <v>32</v>
      </c>
      <c r="I4" s="179" t="s">
        <v>86</v>
      </c>
      <c r="J4" s="7" t="s">
        <v>32</v>
      </c>
      <c r="K4" s="179" t="s">
        <v>86</v>
      </c>
      <c r="L4" s="7" t="s">
        <v>32</v>
      </c>
      <c r="M4" s="179" t="s">
        <v>86</v>
      </c>
      <c r="N4" s="7" t="s">
        <v>32</v>
      </c>
      <c r="O4" s="28"/>
    </row>
    <row r="5" spans="1:16" ht="12" customHeight="1" x14ac:dyDescent="0.2">
      <c r="A5" s="171" t="s">
        <v>105</v>
      </c>
      <c r="B5" s="87"/>
      <c r="C5" s="87"/>
      <c r="D5" s="86">
        <v>2015</v>
      </c>
      <c r="E5" s="180"/>
      <c r="F5" s="86">
        <v>2016</v>
      </c>
      <c r="G5" s="180"/>
      <c r="H5" s="86">
        <v>2017</v>
      </c>
      <c r="I5" s="180"/>
      <c r="J5" s="22">
        <v>2018</v>
      </c>
      <c r="K5" s="180"/>
      <c r="L5" s="86">
        <v>2019</v>
      </c>
      <c r="M5" s="180"/>
      <c r="N5" s="86">
        <v>2020</v>
      </c>
      <c r="O5" s="77"/>
      <c r="P5" s="66"/>
    </row>
    <row r="6" spans="1:16" x14ac:dyDescent="0.2">
      <c r="A6" s="1" t="s">
        <v>112</v>
      </c>
      <c r="B6" s="3"/>
      <c r="C6" s="3"/>
      <c r="D6" s="104">
        <f>Egenfinansieringsspecifikation!C10</f>
        <v>2087</v>
      </c>
      <c r="E6" s="125">
        <f>D6/$D$10</f>
        <v>0.13006356724417301</v>
      </c>
      <c r="F6" s="104">
        <f>Egenfinansieringsspecifikation!E10</f>
        <v>2000</v>
      </c>
      <c r="G6" s="125">
        <f>F6/$F$10</f>
        <v>0.11764705882352941</v>
      </c>
      <c r="H6" s="99">
        <f>Egenfinansieringsspecifikation!G10</f>
        <v>2000</v>
      </c>
      <c r="I6" s="125">
        <f>H6/$H$10</f>
        <v>0.1111111111111111</v>
      </c>
      <c r="J6" s="99">
        <f>Egenfinansieringsspecifikation!I10</f>
        <v>2100</v>
      </c>
      <c r="K6" s="125">
        <f>J6/$J$10</f>
        <v>0.10714285714285714</v>
      </c>
      <c r="L6" s="99">
        <f>Egenfinansieringsspecifikation!K10</f>
        <v>2100</v>
      </c>
      <c r="M6" s="125">
        <f>L6/$L$10</f>
        <v>0.11052631578947368</v>
      </c>
      <c r="N6" s="99">
        <v>2100</v>
      </c>
      <c r="O6" s="55">
        <f>N6/$N$10</f>
        <v>0.10714285714285714</v>
      </c>
      <c r="P6" s="59"/>
    </row>
    <row r="7" spans="1:16" x14ac:dyDescent="0.2">
      <c r="A7" s="1" t="s">
        <v>67</v>
      </c>
      <c r="B7" s="3"/>
      <c r="C7" s="3"/>
      <c r="D7" s="104">
        <f>Egenfinansieringsspecifikation!C19</f>
        <v>10465</v>
      </c>
      <c r="E7" s="125">
        <f>D7/$D$10</f>
        <v>0.65218746104948278</v>
      </c>
      <c r="F7" s="104">
        <f>Egenfinansieringsspecifikation!E19</f>
        <v>9900</v>
      </c>
      <c r="G7" s="125">
        <f>F7/$F$10</f>
        <v>0.58235294117647063</v>
      </c>
      <c r="H7" s="99">
        <f>Egenfinansieringsspecifikation!G19</f>
        <v>9900</v>
      </c>
      <c r="I7" s="125">
        <f>H7/$H$10</f>
        <v>0.55000000000000004</v>
      </c>
      <c r="J7" s="99">
        <f>Egenfinansieringsspecifikation!I19</f>
        <v>10900</v>
      </c>
      <c r="K7" s="125">
        <f>J7/$J$10</f>
        <v>0.55612244897959184</v>
      </c>
      <c r="L7" s="99">
        <f>Egenfinansieringsspecifikation!K19</f>
        <v>10300</v>
      </c>
      <c r="M7" s="125">
        <f>L7/$L$10</f>
        <v>0.54210526315789476</v>
      </c>
      <c r="N7" s="99">
        <f>Egenfinansieringsspecifikation!M19</f>
        <v>10400</v>
      </c>
      <c r="O7" s="55">
        <f>N7/$N$10</f>
        <v>0.53061224489795922</v>
      </c>
      <c r="P7" s="59"/>
    </row>
    <row r="8" spans="1:16" x14ac:dyDescent="0.2">
      <c r="A8" s="1" t="s">
        <v>97</v>
      </c>
      <c r="B8" s="3"/>
      <c r="C8" s="3"/>
      <c r="D8" s="104">
        <f>Egenfinansieringsspecifikation!C28</f>
        <v>3265</v>
      </c>
      <c r="E8" s="125">
        <f>D8/$D$10</f>
        <v>0.20347750218122895</v>
      </c>
      <c r="F8" s="104">
        <f>Egenfinansieringsspecifikation!E28</f>
        <v>4850</v>
      </c>
      <c r="G8" s="125">
        <f>F8/$F$10</f>
        <v>0.28529411764705881</v>
      </c>
      <c r="H8" s="99">
        <f>Egenfinansieringsspecifikation!G28</f>
        <v>5850</v>
      </c>
      <c r="I8" s="125">
        <f>H8/$H$10</f>
        <v>0.32500000000000001</v>
      </c>
      <c r="J8" s="99">
        <f>Egenfinansieringsspecifikation!I28</f>
        <v>5850</v>
      </c>
      <c r="K8" s="125">
        <f>J8/$J$10</f>
        <v>0.29846938775510207</v>
      </c>
      <c r="L8" s="99">
        <f>Egenfinansieringsspecifikation!K28</f>
        <v>5850</v>
      </c>
      <c r="M8" s="125">
        <f>L8/$L$10</f>
        <v>0.30789473684210528</v>
      </c>
      <c r="N8" s="99">
        <f>Egenfinansieringsspecifikation!M28</f>
        <v>6350</v>
      </c>
      <c r="O8" s="55">
        <f>N8/$N$10</f>
        <v>0.32397959183673469</v>
      </c>
      <c r="P8" s="59"/>
    </row>
    <row r="9" spans="1:16" x14ac:dyDescent="0.2">
      <c r="A9" s="1" t="s">
        <v>68</v>
      </c>
      <c r="B9" s="3"/>
      <c r="C9" s="3"/>
      <c r="D9" s="104">
        <f>Egenfinansieringsspecifikation!C37</f>
        <v>229</v>
      </c>
      <c r="E9" s="125">
        <f>D9/$D$10</f>
        <v>1.4271469525115293E-2</v>
      </c>
      <c r="F9" s="104">
        <f>Egenfinansieringsspecifikation!E37</f>
        <v>250</v>
      </c>
      <c r="G9" s="125">
        <f>F9/$F$10</f>
        <v>1.4705882352941176E-2</v>
      </c>
      <c r="H9" s="99">
        <f>Egenfinansieringsspecifikation!G37</f>
        <v>250</v>
      </c>
      <c r="I9" s="125">
        <f>H9/$H$10</f>
        <v>1.3888888888888888E-2</v>
      </c>
      <c r="J9" s="99">
        <f>Egenfinansieringsspecifikation!I37</f>
        <v>750</v>
      </c>
      <c r="K9" s="125">
        <f>J9/$J$10</f>
        <v>3.826530612244898E-2</v>
      </c>
      <c r="L9" s="99">
        <f>Egenfinansieringsspecifikation!K37</f>
        <v>750</v>
      </c>
      <c r="M9" s="125">
        <f>L9/$L$10</f>
        <v>3.9473684210526314E-2</v>
      </c>
      <c r="N9" s="99">
        <f>Egenfinansieringsspecifikation!M37</f>
        <v>750</v>
      </c>
      <c r="O9" s="55">
        <f>N9/$N$10</f>
        <v>3.826530612244898E-2</v>
      </c>
      <c r="P9" s="59"/>
    </row>
    <row r="10" spans="1:16" x14ac:dyDescent="0.2">
      <c r="A10" s="44" t="s">
        <v>69</v>
      </c>
      <c r="B10" s="78"/>
      <c r="C10" s="78"/>
      <c r="D10" s="79">
        <f>SUM(D6:D9)</f>
        <v>16046</v>
      </c>
      <c r="E10" s="128"/>
      <c r="F10" s="79">
        <f>SUM(F6:F9)</f>
        <v>17000</v>
      </c>
      <c r="G10" s="128"/>
      <c r="H10" s="79">
        <f>SUM(H6:H9)</f>
        <v>18000</v>
      </c>
      <c r="I10" s="128"/>
      <c r="J10" s="79">
        <f>SUM(J6:J9)</f>
        <v>19600</v>
      </c>
      <c r="K10" s="128"/>
      <c r="L10" s="79">
        <f>SUM(L6:L9)</f>
        <v>19000</v>
      </c>
      <c r="M10" s="128"/>
      <c r="N10" s="79">
        <f>SUM(N6:N9)</f>
        <v>19600</v>
      </c>
      <c r="O10" s="80"/>
    </row>
    <row r="11" spans="1:16" x14ac:dyDescent="0.2">
      <c r="A11" s="6"/>
      <c r="B11" s="3"/>
      <c r="C11" s="3"/>
      <c r="D11" s="75"/>
      <c r="E11" s="125"/>
      <c r="F11" s="75"/>
      <c r="G11" s="125"/>
      <c r="H11" s="75"/>
      <c r="I11" s="125"/>
      <c r="J11" s="75"/>
      <c r="K11" s="125"/>
      <c r="L11" s="75"/>
      <c r="M11" s="125"/>
      <c r="N11" s="75"/>
      <c r="O11" s="55"/>
    </row>
    <row r="12" spans="1:16" x14ac:dyDescent="0.2">
      <c r="A12" s="88" t="s">
        <v>66</v>
      </c>
      <c r="B12" s="87"/>
      <c r="C12" s="87"/>
      <c r="D12" s="89"/>
      <c r="E12" s="129"/>
      <c r="F12" s="89"/>
      <c r="G12" s="129"/>
      <c r="H12" s="89"/>
      <c r="I12" s="129"/>
      <c r="J12" s="89"/>
      <c r="K12" s="129"/>
      <c r="L12" s="89"/>
      <c r="M12" s="129"/>
      <c r="N12" s="89"/>
      <c r="O12" s="55"/>
    </row>
    <row r="13" spans="1:16" x14ac:dyDescent="0.2">
      <c r="A13" s="27" t="s">
        <v>71</v>
      </c>
      <c r="B13" s="41"/>
      <c r="C13" s="41"/>
      <c r="D13" s="104">
        <v>69000</v>
      </c>
      <c r="E13" s="130"/>
      <c r="F13" s="104">
        <v>69000</v>
      </c>
      <c r="G13" s="130"/>
      <c r="H13" s="99">
        <v>69000</v>
      </c>
      <c r="I13" s="130"/>
      <c r="J13" s="99">
        <v>69000</v>
      </c>
      <c r="K13" s="130"/>
      <c r="L13" s="99">
        <v>69000</v>
      </c>
      <c r="M13" s="130"/>
      <c r="N13" s="99">
        <v>69000</v>
      </c>
      <c r="O13" s="48"/>
      <c r="P13" s="69"/>
    </row>
    <row r="14" spans="1:16" x14ac:dyDescent="0.2">
      <c r="A14" s="27" t="s">
        <v>70</v>
      </c>
      <c r="B14" s="41"/>
      <c r="C14" s="41"/>
      <c r="D14" s="104">
        <v>750</v>
      </c>
      <c r="E14" s="130"/>
      <c r="F14" s="104"/>
      <c r="G14" s="130"/>
      <c r="H14" s="99"/>
      <c r="I14" s="130"/>
      <c r="J14" s="99"/>
      <c r="K14" s="130"/>
      <c r="L14" s="99"/>
      <c r="M14" s="130"/>
      <c r="N14" s="99"/>
      <c r="O14" s="48"/>
      <c r="P14" s="69"/>
    </row>
    <row r="15" spans="1:16" x14ac:dyDescent="0.2">
      <c r="A15" s="27" t="s">
        <v>98</v>
      </c>
      <c r="B15" s="41"/>
      <c r="C15" s="41"/>
      <c r="D15" s="104"/>
      <c r="E15" s="130"/>
      <c r="F15" s="104">
        <v>0</v>
      </c>
      <c r="G15" s="130"/>
      <c r="H15" s="99">
        <v>0</v>
      </c>
      <c r="I15" s="130"/>
      <c r="J15" s="99">
        <v>0</v>
      </c>
      <c r="K15" s="130"/>
      <c r="L15" s="99">
        <v>0</v>
      </c>
      <c r="M15" s="130"/>
      <c r="N15" s="99">
        <v>0</v>
      </c>
      <c r="O15" s="48"/>
      <c r="P15" s="69"/>
    </row>
    <row r="16" spans="1:16" x14ac:dyDescent="0.2">
      <c r="A16" s="77" t="s">
        <v>99</v>
      </c>
      <c r="B16" s="76"/>
      <c r="C16" s="76"/>
      <c r="D16" s="105"/>
      <c r="E16" s="131"/>
      <c r="F16" s="105">
        <v>0</v>
      </c>
      <c r="G16" s="131"/>
      <c r="H16" s="100">
        <v>0</v>
      </c>
      <c r="I16" s="131"/>
      <c r="J16" s="100">
        <v>0</v>
      </c>
      <c r="K16" s="131"/>
      <c r="L16" s="100">
        <v>0</v>
      </c>
      <c r="M16" s="131"/>
      <c r="N16" s="100">
        <v>0</v>
      </c>
      <c r="O16" s="48"/>
      <c r="P16" s="69"/>
    </row>
    <row r="17" spans="1:23" x14ac:dyDescent="0.2">
      <c r="A17" s="52" t="s">
        <v>72</v>
      </c>
      <c r="B17" s="53"/>
      <c r="C17" s="53"/>
      <c r="D17" s="79">
        <f>SUM(D13:D16)</f>
        <v>69750</v>
      </c>
      <c r="E17" s="132"/>
      <c r="F17" s="79">
        <f>SUM(F13:F16)</f>
        <v>69000</v>
      </c>
      <c r="G17" s="132"/>
      <c r="H17" s="79">
        <f>SUM(H13:H16)</f>
        <v>69000</v>
      </c>
      <c r="I17" s="132"/>
      <c r="J17" s="79">
        <f>SUM(J13:J16)</f>
        <v>69000</v>
      </c>
      <c r="K17" s="132"/>
      <c r="L17" s="79">
        <f>SUM(L13:L16)</f>
        <v>69000</v>
      </c>
      <c r="M17" s="132"/>
      <c r="N17" s="79">
        <f>SUM(N13:N16)</f>
        <v>69000</v>
      </c>
      <c r="O17" s="55"/>
    </row>
    <row r="18" spans="1:23" x14ac:dyDescent="0.2">
      <c r="A18" s="48"/>
      <c r="B18" s="41"/>
      <c r="C18" s="41"/>
      <c r="D18" s="30"/>
      <c r="E18" s="130"/>
      <c r="F18" s="30"/>
      <c r="G18" s="130"/>
      <c r="H18" s="30"/>
      <c r="I18" s="130"/>
      <c r="J18" s="30"/>
      <c r="K18" s="130"/>
      <c r="L18" s="30"/>
      <c r="M18" s="130"/>
      <c r="N18" s="30"/>
      <c r="O18" s="55"/>
      <c r="P18" s="58"/>
    </row>
    <row r="19" spans="1:23" ht="13.5" thickBot="1" x14ac:dyDescent="0.25">
      <c r="A19" s="172" t="s">
        <v>110</v>
      </c>
      <c r="B19" s="173"/>
      <c r="C19" s="173"/>
      <c r="D19" s="82">
        <f>D6+D17</f>
        <v>71837</v>
      </c>
      <c r="E19" s="133"/>
      <c r="F19" s="82">
        <f>F6+F17</f>
        <v>71000</v>
      </c>
      <c r="G19" s="133"/>
      <c r="H19" s="82">
        <f>H6+H17</f>
        <v>71000</v>
      </c>
      <c r="I19" s="133"/>
      <c r="J19" s="82">
        <f>J6+J17</f>
        <v>71100</v>
      </c>
      <c r="K19" s="133"/>
      <c r="L19" s="82">
        <f>L6+L17</f>
        <v>71100</v>
      </c>
      <c r="M19" s="133"/>
      <c r="N19" s="82">
        <f>N6+N17</f>
        <v>71100</v>
      </c>
      <c r="O19" s="55"/>
      <c r="P19" s="58"/>
    </row>
    <row r="20" spans="1:23" x14ac:dyDescent="0.2">
      <c r="A20" s="74"/>
      <c r="B20" s="27"/>
      <c r="C20" s="27"/>
      <c r="D20" s="11"/>
      <c r="E20" s="83"/>
      <c r="F20" s="1"/>
      <c r="G20" s="148"/>
      <c r="H20" s="20"/>
      <c r="I20" s="148"/>
      <c r="J20" s="20"/>
      <c r="K20" s="147"/>
      <c r="L20" s="20"/>
      <c r="M20" s="147"/>
      <c r="N20" s="3"/>
      <c r="O20" s="28"/>
    </row>
    <row r="21" spans="1:23" x14ac:dyDescent="0.2">
      <c r="A21" s="174" t="s">
        <v>104</v>
      </c>
      <c r="B21" s="76"/>
      <c r="C21" s="76"/>
      <c r="D21" s="152">
        <f>D10/(D25-D6)</f>
        <v>0.25565610859728505</v>
      </c>
      <c r="E21" s="134"/>
      <c r="F21" s="152">
        <f>F10/(F25-F6)</f>
        <v>0.27302219509844861</v>
      </c>
      <c r="G21" s="134"/>
      <c r="H21" s="152">
        <f>H10/(H25-H6)</f>
        <v>0.28908232422188673</v>
      </c>
      <c r="I21" s="134"/>
      <c r="J21" s="152">
        <f>J10/(J25-J6)</f>
        <v>0.31477853081938778</v>
      </c>
      <c r="K21" s="134"/>
      <c r="L21" s="152">
        <f>L10/(L25-L6)</f>
        <v>0.30514245334532492</v>
      </c>
      <c r="M21" s="134"/>
      <c r="N21" s="152">
        <f>N10/(N25-N6)</f>
        <v>0.31477853081938778</v>
      </c>
      <c r="O21" s="55"/>
      <c r="P21" s="58" t="s">
        <v>106</v>
      </c>
      <c r="R21" s="177"/>
    </row>
    <row r="22" spans="1:23" x14ac:dyDescent="0.2">
      <c r="A22" s="27"/>
      <c r="B22" s="41"/>
      <c r="C22" s="41"/>
      <c r="D22" s="153"/>
      <c r="E22" s="154"/>
      <c r="F22" s="153"/>
      <c r="G22" s="154"/>
      <c r="H22" s="153"/>
      <c r="I22" s="154"/>
      <c r="J22" s="153"/>
      <c r="K22" s="154"/>
      <c r="L22" s="153"/>
      <c r="M22" s="154"/>
      <c r="N22" s="153"/>
      <c r="O22" s="55"/>
      <c r="P22" s="58"/>
    </row>
    <row r="23" spans="1:23" ht="24.75" customHeight="1" x14ac:dyDescent="0.3">
      <c r="A23" s="84" t="s">
        <v>74</v>
      </c>
      <c r="B23" s="3"/>
      <c r="C23" s="3"/>
      <c r="D23" s="7" t="s">
        <v>31</v>
      </c>
      <c r="E23" s="127"/>
      <c r="F23" s="9" t="s">
        <v>33</v>
      </c>
      <c r="G23" s="147"/>
      <c r="H23" s="7" t="s">
        <v>32</v>
      </c>
      <c r="I23" s="148"/>
      <c r="J23" s="7" t="s">
        <v>32</v>
      </c>
      <c r="K23" s="147"/>
      <c r="L23" s="7" t="s">
        <v>32</v>
      </c>
      <c r="M23" s="147"/>
      <c r="N23" s="7" t="s">
        <v>32</v>
      </c>
      <c r="O23" s="28"/>
    </row>
    <row r="24" spans="1:23" x14ac:dyDescent="0.2">
      <c r="A24" s="175" t="s">
        <v>103</v>
      </c>
      <c r="B24" s="3"/>
      <c r="C24" s="3"/>
      <c r="D24" s="18">
        <v>2015</v>
      </c>
      <c r="E24" s="83" t="s">
        <v>0</v>
      </c>
      <c r="F24" s="86">
        <v>2016</v>
      </c>
      <c r="G24" s="83" t="s">
        <v>0</v>
      </c>
      <c r="H24" s="86">
        <v>2017</v>
      </c>
      <c r="I24" s="83" t="s">
        <v>0</v>
      </c>
      <c r="J24" s="18">
        <v>2018</v>
      </c>
      <c r="K24" s="83" t="s">
        <v>0</v>
      </c>
      <c r="L24" s="86">
        <v>2019</v>
      </c>
      <c r="M24" s="83" t="s">
        <v>0</v>
      </c>
      <c r="N24" s="86">
        <v>2020</v>
      </c>
      <c r="O24" s="48"/>
      <c r="P24" s="2"/>
    </row>
    <row r="25" spans="1:23" x14ac:dyDescent="0.2">
      <c r="A25" s="176" t="s">
        <v>113</v>
      </c>
      <c r="B25" s="10"/>
      <c r="C25" s="10"/>
      <c r="D25" s="106">
        <f>D38</f>
        <v>64851</v>
      </c>
      <c r="E25" s="135">
        <f>D25/D30</f>
        <v>0.9027520636997648</v>
      </c>
      <c r="F25" s="106">
        <f>F38</f>
        <v>64266</v>
      </c>
      <c r="G25" s="135">
        <f>F25/F30</f>
        <v>0.90515467460431698</v>
      </c>
      <c r="H25" s="101">
        <f>H38</f>
        <v>64266</v>
      </c>
      <c r="I25" s="135">
        <f>H25/H30</f>
        <v>0.90515467460431698</v>
      </c>
      <c r="J25" s="101">
        <f>J38</f>
        <v>64366</v>
      </c>
      <c r="K25" s="135">
        <f>J25/J30</f>
        <v>0.905288071648925</v>
      </c>
      <c r="L25" s="101">
        <f>L38</f>
        <v>64366</v>
      </c>
      <c r="M25" s="135">
        <f>L25/L30</f>
        <v>0.905288071648925</v>
      </c>
      <c r="N25" s="101">
        <f>N38</f>
        <v>64366</v>
      </c>
      <c r="O25" s="97">
        <f>N25/N30</f>
        <v>0.905288071648925</v>
      </c>
      <c r="P25" s="58" t="s">
        <v>62</v>
      </c>
    </row>
    <row r="26" spans="1:23" x14ac:dyDescent="0.2">
      <c r="A26" s="1" t="s">
        <v>43</v>
      </c>
      <c r="B26" s="1"/>
      <c r="C26" s="1"/>
      <c r="D26" s="104">
        <v>1260</v>
      </c>
      <c r="E26" s="136">
        <f>D26/D30</f>
        <v>1.7539707949942231E-2</v>
      </c>
      <c r="F26" s="104">
        <v>1260</v>
      </c>
      <c r="G26" s="136">
        <f>F26/F30</f>
        <v>1.7746473874232709E-2</v>
      </c>
      <c r="H26" s="99">
        <v>1260</v>
      </c>
      <c r="I26" s="136">
        <f>H26/H30</f>
        <v>1.7746473874232709E-2</v>
      </c>
      <c r="J26" s="99">
        <v>1260</v>
      </c>
      <c r="K26" s="136">
        <f>J26/J30</f>
        <v>1.772151400238706E-2</v>
      </c>
      <c r="L26" s="99">
        <v>1260</v>
      </c>
      <c r="M26" s="136">
        <f>L26/L30</f>
        <v>1.772151400238706E-2</v>
      </c>
      <c r="N26" s="99">
        <v>1260</v>
      </c>
      <c r="O26" s="60">
        <f>N26/N30</f>
        <v>1.772151400238706E-2</v>
      </c>
      <c r="P26" s="178" t="s">
        <v>111</v>
      </c>
      <c r="Q26" s="73"/>
      <c r="R26" s="73"/>
      <c r="S26" s="63"/>
      <c r="T26" s="63"/>
      <c r="U26" s="63"/>
      <c r="V26" s="63"/>
      <c r="W26" s="63"/>
    </row>
    <row r="27" spans="1:23" x14ac:dyDescent="0.2">
      <c r="A27" s="1" t="s">
        <v>8</v>
      </c>
      <c r="B27" s="1"/>
      <c r="C27" s="1"/>
      <c r="D27" s="104">
        <f>'Øvrige aktiviteter'!C11</f>
        <v>858</v>
      </c>
      <c r="E27" s="136">
        <f>D27/D30</f>
        <v>1.1943705889722567E-2</v>
      </c>
      <c r="F27" s="104">
        <f>+'Øvrige aktiviteter'!F11</f>
        <v>660</v>
      </c>
      <c r="G27" s="136">
        <f>F27/F30</f>
        <v>9.2957720293599909E-3</v>
      </c>
      <c r="H27" s="99">
        <f>+'Øvrige aktiviteter'!I11</f>
        <v>660</v>
      </c>
      <c r="I27" s="136">
        <f>H27/H30</f>
        <v>9.2957720293599909E-3</v>
      </c>
      <c r="J27" s="99">
        <f>+'Øvrige aktiviteter'!L11</f>
        <v>660</v>
      </c>
      <c r="K27" s="136">
        <f>J27/J30</f>
        <v>9.282697810774173E-3</v>
      </c>
      <c r="L27" s="99">
        <f>'Øvrige aktiviteter'!O11</f>
        <v>660</v>
      </c>
      <c r="M27" s="136">
        <f>L27/L30</f>
        <v>9.282697810774173E-3</v>
      </c>
      <c r="N27" s="99">
        <f>'Øvrige aktiviteter'!R11</f>
        <v>660</v>
      </c>
      <c r="O27" s="60">
        <f>N27/N30</f>
        <v>9.282697810774173E-3</v>
      </c>
      <c r="P27" s="72" t="s">
        <v>76</v>
      </c>
      <c r="Q27" s="63"/>
      <c r="R27" s="63"/>
      <c r="S27" s="63"/>
      <c r="T27" s="63"/>
      <c r="U27" s="63"/>
      <c r="V27" s="63"/>
      <c r="W27" s="63"/>
    </row>
    <row r="28" spans="1:23" x14ac:dyDescent="0.2">
      <c r="A28" s="1" t="s">
        <v>34</v>
      </c>
      <c r="B28" s="14"/>
      <c r="C28" s="14"/>
      <c r="D28" s="104">
        <v>305</v>
      </c>
      <c r="E28" s="136">
        <f>D28/D30</f>
        <v>4.2457229561368099E-3</v>
      </c>
      <c r="F28" s="104">
        <v>300</v>
      </c>
      <c r="G28" s="136">
        <f>F28/F30</f>
        <v>4.22535092243636E-3</v>
      </c>
      <c r="H28" s="99">
        <v>300</v>
      </c>
      <c r="I28" s="136">
        <f>H28/H30</f>
        <v>4.22535092243636E-3</v>
      </c>
      <c r="J28" s="99">
        <v>300</v>
      </c>
      <c r="K28" s="136">
        <f>J28/J30</f>
        <v>4.2194080958064427E-3</v>
      </c>
      <c r="L28" s="99">
        <v>300</v>
      </c>
      <c r="M28" s="136">
        <f>L28/L30</f>
        <v>4.2194080958064427E-3</v>
      </c>
      <c r="N28" s="99">
        <v>300</v>
      </c>
      <c r="O28" s="60">
        <f>N28/N30</f>
        <v>4.2194080958064427E-3</v>
      </c>
      <c r="P28" s="67"/>
      <c r="Q28" s="63"/>
      <c r="R28" s="63"/>
      <c r="S28" s="63"/>
      <c r="T28" s="63"/>
      <c r="U28" s="63"/>
      <c r="V28" s="63"/>
      <c r="W28" s="63"/>
    </row>
    <row r="29" spans="1:23" x14ac:dyDescent="0.2">
      <c r="A29" s="1" t="s">
        <v>108</v>
      </c>
      <c r="B29" s="3"/>
      <c r="C29" s="3"/>
      <c r="D29" s="104">
        <v>4563</v>
      </c>
      <c r="E29" s="136">
        <f>D29/D30</f>
        <v>6.3518799504433648E-2</v>
      </c>
      <c r="F29" s="104">
        <f>(SUM(F25:F28)-F6)*0.07</f>
        <v>4514.0200000000004</v>
      </c>
      <c r="G29" s="136">
        <f>F29/F30</f>
        <v>6.3577728569653921E-2</v>
      </c>
      <c r="H29" s="99">
        <f>(SUM(H25:H28)-H6)*0.07</f>
        <v>4514.0200000000004</v>
      </c>
      <c r="I29" s="136">
        <f>H29/H30</f>
        <v>6.3577728569653921E-2</v>
      </c>
      <c r="J29" s="99">
        <f>(SUM(J25:J28)-J6)*0.07</f>
        <v>4514.0200000000004</v>
      </c>
      <c r="K29" s="136">
        <f>J29/J30</f>
        <v>6.348830844210733E-2</v>
      </c>
      <c r="L29" s="99">
        <f>(SUM(L25:L28)-L6)*0.07</f>
        <v>4514.0200000000004</v>
      </c>
      <c r="M29" s="136">
        <f>L29/L30</f>
        <v>6.348830844210733E-2</v>
      </c>
      <c r="N29" s="99">
        <f>(SUM(N25:N28)-N6)*0.07</f>
        <v>4514.0200000000004</v>
      </c>
      <c r="O29" s="98">
        <f>N29/N30</f>
        <v>6.348830844210733E-2</v>
      </c>
      <c r="P29" s="67"/>
      <c r="Q29" s="63"/>
      <c r="R29" s="63"/>
      <c r="S29" s="63"/>
      <c r="T29" s="63"/>
      <c r="U29" s="63"/>
      <c r="V29" s="63"/>
      <c r="W29" s="63"/>
    </row>
    <row r="30" spans="1:23" s="50" customFormat="1" ht="13.5" thickBot="1" x14ac:dyDescent="0.25">
      <c r="A30" s="172" t="s">
        <v>107</v>
      </c>
      <c r="B30" s="173"/>
      <c r="C30" s="173"/>
      <c r="D30" s="82">
        <f>SUM(D25:D29)</f>
        <v>71837</v>
      </c>
      <c r="E30" s="137"/>
      <c r="F30" s="82">
        <f>SUM(F25:F29)</f>
        <v>71000.02</v>
      </c>
      <c r="G30" s="137"/>
      <c r="H30" s="82">
        <f>SUM(H25:H29)</f>
        <v>71000.02</v>
      </c>
      <c r="I30" s="137"/>
      <c r="J30" s="82">
        <f>SUM(J25:J29)</f>
        <v>71100.02</v>
      </c>
      <c r="K30" s="137"/>
      <c r="L30" s="82">
        <f>SUM(L25:L29)</f>
        <v>71100.02</v>
      </c>
      <c r="M30" s="137"/>
      <c r="N30" s="82">
        <f>SUM(N25:N29)</f>
        <v>71100.02</v>
      </c>
      <c r="O30" s="81"/>
      <c r="P30" s="68"/>
      <c r="Q30" s="64"/>
      <c r="R30" s="64"/>
      <c r="S30" s="65"/>
      <c r="T30" s="64"/>
      <c r="U30" s="64"/>
      <c r="V30" s="64"/>
      <c r="W30" s="64"/>
    </row>
    <row r="31" spans="1:23" s="50" customFormat="1" x14ac:dyDescent="0.2">
      <c r="A31" s="5"/>
      <c r="B31" s="5"/>
      <c r="C31" s="5"/>
      <c r="D31" s="31"/>
      <c r="E31" s="154"/>
      <c r="F31" s="31"/>
      <c r="G31" s="154"/>
      <c r="H31" s="31"/>
      <c r="I31" s="154"/>
      <c r="J31" s="31"/>
      <c r="K31" s="154"/>
      <c r="L31" s="31"/>
      <c r="M31" s="154"/>
      <c r="N31" s="31"/>
      <c r="O31" s="48"/>
      <c r="P31" s="68"/>
      <c r="Q31" s="64"/>
      <c r="R31" s="64"/>
      <c r="S31" s="65"/>
      <c r="T31" s="64"/>
      <c r="U31" s="64"/>
      <c r="V31" s="64"/>
      <c r="W31" s="64"/>
    </row>
    <row r="32" spans="1:23" ht="24.75" customHeight="1" x14ac:dyDescent="0.25">
      <c r="A32" s="85" t="s">
        <v>109</v>
      </c>
      <c r="B32" s="1"/>
      <c r="C32" s="1"/>
      <c r="D32" s="156" t="s">
        <v>31</v>
      </c>
      <c r="E32" s="156"/>
      <c r="F32" s="155" t="s">
        <v>33</v>
      </c>
      <c r="G32" s="83"/>
      <c r="H32" s="156" t="s">
        <v>32</v>
      </c>
      <c r="I32" s="156"/>
      <c r="J32" s="156" t="s">
        <v>32</v>
      </c>
      <c r="K32" s="156"/>
      <c r="L32" s="156" t="s">
        <v>32</v>
      </c>
      <c r="M32" s="156"/>
      <c r="N32" s="156" t="s">
        <v>32</v>
      </c>
      <c r="O32" s="156"/>
      <c r="P32" s="2"/>
    </row>
    <row r="33" spans="1:17" ht="12.75" customHeight="1" x14ac:dyDescent="0.2">
      <c r="A33" s="6" t="s">
        <v>36</v>
      </c>
      <c r="B33" s="1"/>
      <c r="C33" s="1"/>
      <c r="D33" s="18">
        <v>2015</v>
      </c>
      <c r="E33" s="83" t="s">
        <v>0</v>
      </c>
      <c r="F33" s="86">
        <v>2016</v>
      </c>
      <c r="G33" s="148" t="s">
        <v>0</v>
      </c>
      <c r="H33" s="86">
        <v>2017</v>
      </c>
      <c r="I33" s="148" t="s">
        <v>0</v>
      </c>
      <c r="J33" s="18">
        <v>2018</v>
      </c>
      <c r="K33" s="148" t="s">
        <v>0</v>
      </c>
      <c r="L33" s="86">
        <v>2019</v>
      </c>
      <c r="M33" s="148" t="s">
        <v>0</v>
      </c>
      <c r="N33" s="86">
        <v>2020</v>
      </c>
      <c r="O33" s="43" t="s">
        <v>0</v>
      </c>
      <c r="P33" s="2"/>
    </row>
    <row r="34" spans="1:17" x14ac:dyDescent="0.2">
      <c r="A34" s="10" t="s">
        <v>2</v>
      </c>
      <c r="B34" s="10"/>
      <c r="C34" s="10"/>
      <c r="D34" s="107">
        <f>Landespecifikation!C12</f>
        <v>15439</v>
      </c>
      <c r="E34" s="139">
        <f>D34/D$38</f>
        <v>0.23806880387349463</v>
      </c>
      <c r="F34" s="107">
        <f>Landespecifikation!E12</f>
        <v>15027</v>
      </c>
      <c r="G34" s="149">
        <f>F34/F38</f>
        <v>0.23382503967883483</v>
      </c>
      <c r="H34" s="102">
        <f>Landespecifikation!G12</f>
        <v>15027</v>
      </c>
      <c r="I34" s="139">
        <f>H34/H$38</f>
        <v>0.23382503967883483</v>
      </c>
      <c r="J34" s="102">
        <f>Landespecifikation!I12</f>
        <v>15027</v>
      </c>
      <c r="K34" s="139">
        <f>J34/J$38</f>
        <v>0.23346176552838455</v>
      </c>
      <c r="L34" s="102">
        <f>Landespecifikation!K12</f>
        <v>15027</v>
      </c>
      <c r="M34" s="139">
        <f>L34/L$38</f>
        <v>0.23346176552838455</v>
      </c>
      <c r="N34" s="102">
        <f>Landespecifikation!M12</f>
        <v>15027</v>
      </c>
      <c r="O34" s="37">
        <f>N34/N$38</f>
        <v>0.23346176552838455</v>
      </c>
      <c r="P34" s="58" t="s">
        <v>62</v>
      </c>
    </row>
    <row r="35" spans="1:17" x14ac:dyDescent="0.2">
      <c r="A35" s="1" t="s">
        <v>3</v>
      </c>
      <c r="B35" s="1"/>
      <c r="C35" s="1"/>
      <c r="D35" s="108">
        <f>Landespecifikation!C21</f>
        <v>13387</v>
      </c>
      <c r="E35" s="140">
        <f>D35/D$38</f>
        <v>0.20642704044656213</v>
      </c>
      <c r="F35" s="108">
        <f>Landespecifikation!E21</f>
        <v>12264</v>
      </c>
      <c r="G35" s="140">
        <f>F35/F38</f>
        <v>0.19083185510223136</v>
      </c>
      <c r="H35" s="103">
        <f>Landespecifikation!G21</f>
        <v>12264</v>
      </c>
      <c r="I35" s="140">
        <f>H35/H$38</f>
        <v>0.19083185510223136</v>
      </c>
      <c r="J35" s="103">
        <f>Landespecifikation!I21</f>
        <v>12264</v>
      </c>
      <c r="K35" s="140">
        <f>J35/J$38</f>
        <v>0.19053537581953206</v>
      </c>
      <c r="L35" s="103">
        <f>Landespecifikation!K21</f>
        <v>12264</v>
      </c>
      <c r="M35" s="140">
        <f>L35/L$38</f>
        <v>0.19053537581953206</v>
      </c>
      <c r="N35" s="103">
        <f>Landespecifikation!M21</f>
        <v>12264</v>
      </c>
      <c r="O35" s="38">
        <f>N35/N$38</f>
        <v>0.19053537581953206</v>
      </c>
      <c r="P35" s="58" t="s">
        <v>62</v>
      </c>
      <c r="Q35" s="57"/>
    </row>
    <row r="36" spans="1:17" x14ac:dyDescent="0.2">
      <c r="A36" s="1" t="s">
        <v>4</v>
      </c>
      <c r="B36" s="1"/>
      <c r="C36" s="1"/>
      <c r="D36" s="108">
        <f>Landespecifikation!C30</f>
        <v>21147</v>
      </c>
      <c r="E36" s="140">
        <f>D36/D$38</f>
        <v>0.32608595087199888</v>
      </c>
      <c r="F36" s="108">
        <f>Landespecifikation!E30</f>
        <v>21675</v>
      </c>
      <c r="G36" s="140">
        <f>F36/F$38</f>
        <v>0.33727009616282327</v>
      </c>
      <c r="H36" s="103">
        <f>Landespecifikation!G30</f>
        <v>21675</v>
      </c>
      <c r="I36" s="140">
        <f>H36/H$38</f>
        <v>0.33727009616282327</v>
      </c>
      <c r="J36" s="103">
        <f>Landespecifikation!I30</f>
        <v>21675</v>
      </c>
      <c r="K36" s="140">
        <f>J36/J$38</f>
        <v>0.33674610819376688</v>
      </c>
      <c r="L36" s="103">
        <f>Landespecifikation!K30</f>
        <v>21675</v>
      </c>
      <c r="M36" s="140">
        <f>L36/L$38</f>
        <v>0.33674610819376688</v>
      </c>
      <c r="N36" s="103">
        <f>Landespecifikation!M30</f>
        <v>21675</v>
      </c>
      <c r="O36" s="38">
        <f>N36/N$38</f>
        <v>0.33674610819376688</v>
      </c>
      <c r="P36" s="58" t="s">
        <v>62</v>
      </c>
    </row>
    <row r="37" spans="1:17" x14ac:dyDescent="0.2">
      <c r="A37" s="1" t="s">
        <v>5</v>
      </c>
      <c r="B37" s="1"/>
      <c r="C37" s="1"/>
      <c r="D37" s="108">
        <f>Landespecifikation!C36</f>
        <v>14878</v>
      </c>
      <c r="E37" s="140">
        <f>D37/D$38</f>
        <v>0.22941820480794436</v>
      </c>
      <c r="F37" s="108">
        <f>Landespecifikation!E36</f>
        <v>15300</v>
      </c>
      <c r="G37" s="140">
        <f>F37/F$38</f>
        <v>0.23807300905611053</v>
      </c>
      <c r="H37" s="103">
        <f>Landespecifikation!G36</f>
        <v>15300</v>
      </c>
      <c r="I37" s="140">
        <f>H37/H$38</f>
        <v>0.23807300905611053</v>
      </c>
      <c r="J37" s="103">
        <f>Landespecifikation!I36</f>
        <v>15400</v>
      </c>
      <c r="K37" s="140">
        <f>J37/J$38</f>
        <v>0.23925675045831651</v>
      </c>
      <c r="L37" s="103">
        <f>Landespecifikation!K36</f>
        <v>15400</v>
      </c>
      <c r="M37" s="140">
        <f>L37/L$38</f>
        <v>0.23925675045831651</v>
      </c>
      <c r="N37" s="103">
        <f>Landespecifikation!M36</f>
        <v>15400</v>
      </c>
      <c r="O37" s="38">
        <f>N37/N$38</f>
        <v>0.23925675045831651</v>
      </c>
      <c r="P37" s="58" t="s">
        <v>62</v>
      </c>
    </row>
    <row r="38" spans="1:17" s="50" customFormat="1" ht="13.5" thickBot="1" x14ac:dyDescent="0.25">
      <c r="A38" s="39" t="s">
        <v>26</v>
      </c>
      <c r="B38" s="47"/>
      <c r="C38" s="47"/>
      <c r="D38" s="62">
        <f>SUM(D34:D37)</f>
        <v>64851</v>
      </c>
      <c r="E38" s="141"/>
      <c r="F38" s="62">
        <f>SUM(F34:F37)</f>
        <v>64266</v>
      </c>
      <c r="G38" s="141"/>
      <c r="H38" s="62">
        <f>SUM(H34:H37)</f>
        <v>64266</v>
      </c>
      <c r="I38" s="141"/>
      <c r="J38" s="62">
        <f>SUM(J34:J37)</f>
        <v>64366</v>
      </c>
      <c r="K38" s="144"/>
      <c r="L38" s="62">
        <f>SUM(L34:L37)</f>
        <v>64366</v>
      </c>
      <c r="M38" s="144"/>
      <c r="N38" s="62">
        <f>SUM(N34:N37)</f>
        <v>64366</v>
      </c>
      <c r="O38" s="62"/>
      <c r="P38" s="49"/>
    </row>
    <row r="39" spans="1:17" ht="13.5" thickTop="1" x14ac:dyDescent="0.2">
      <c r="A39" s="3"/>
      <c r="B39" s="3"/>
      <c r="C39" s="3"/>
      <c r="D39" s="3"/>
      <c r="E39" s="127"/>
      <c r="F39" s="3"/>
      <c r="G39" s="147"/>
      <c r="H39" s="3"/>
      <c r="I39" s="148"/>
      <c r="J39" s="3"/>
      <c r="K39" s="147"/>
      <c r="L39" s="3"/>
      <c r="M39" s="147"/>
      <c r="N39" s="3"/>
      <c r="O39" s="28"/>
    </row>
    <row r="40" spans="1:17" ht="25.5" customHeight="1" x14ac:dyDescent="0.2">
      <c r="A40" s="17"/>
      <c r="B40" s="1"/>
      <c r="C40" s="1"/>
      <c r="D40" s="156" t="s">
        <v>31</v>
      </c>
      <c r="E40" s="156"/>
      <c r="F40" s="155" t="s">
        <v>33</v>
      </c>
      <c r="G40" s="83"/>
      <c r="H40" s="156" t="s">
        <v>32</v>
      </c>
      <c r="I40" s="156"/>
      <c r="J40" s="156" t="s">
        <v>32</v>
      </c>
      <c r="K40" s="156"/>
      <c r="L40" s="156" t="s">
        <v>32</v>
      </c>
      <c r="M40" s="156"/>
      <c r="N40" s="156" t="s">
        <v>32</v>
      </c>
      <c r="O40" s="156"/>
    </row>
    <row r="41" spans="1:17" x14ac:dyDescent="0.2">
      <c r="A41" s="6" t="s">
        <v>37</v>
      </c>
      <c r="B41" s="1"/>
      <c r="C41" s="1"/>
      <c r="D41" s="18">
        <v>2015</v>
      </c>
      <c r="E41" s="83" t="s">
        <v>0</v>
      </c>
      <c r="F41" s="18">
        <v>2016</v>
      </c>
      <c r="G41" s="148" t="s">
        <v>0</v>
      </c>
      <c r="H41" s="86">
        <v>2017</v>
      </c>
      <c r="I41" s="148" t="s">
        <v>0</v>
      </c>
      <c r="J41" s="86">
        <v>2018</v>
      </c>
      <c r="K41" s="148" t="s">
        <v>0</v>
      </c>
      <c r="L41" s="86">
        <v>2020</v>
      </c>
      <c r="M41" s="148" t="s">
        <v>0</v>
      </c>
      <c r="N41" s="86">
        <v>2020</v>
      </c>
      <c r="O41" s="43" t="s">
        <v>0</v>
      </c>
    </row>
    <row r="42" spans="1:17" x14ac:dyDescent="0.2">
      <c r="A42" s="10" t="s">
        <v>6</v>
      </c>
      <c r="B42" s="10"/>
      <c r="C42" s="10"/>
      <c r="D42" s="107">
        <f>Sektorspecifikation!C13</f>
        <v>14540</v>
      </c>
      <c r="E42" s="142">
        <f>D42/D$46</f>
        <v>0.22420625742085704</v>
      </c>
      <c r="F42" s="107">
        <f>Sektorspecifikation!E13</f>
        <v>16000</v>
      </c>
      <c r="G42" s="139">
        <f>F42/F$46</f>
        <v>0.24896523822861233</v>
      </c>
      <c r="H42" s="102">
        <f>Sektorspecifikation!G13</f>
        <v>16000</v>
      </c>
      <c r="I42" s="139">
        <f>H42/H$46</f>
        <v>0.24896523822861233</v>
      </c>
      <c r="J42" s="102">
        <f>Sektorspecifikation!I13</f>
        <v>16000</v>
      </c>
      <c r="K42" s="139">
        <f>J42/J$46</f>
        <v>0.24857844203461454</v>
      </c>
      <c r="L42" s="102">
        <f>Sektorspecifikation!K13</f>
        <v>16000</v>
      </c>
      <c r="M42" s="139">
        <f>L42/L$46</f>
        <v>0.24857844203461454</v>
      </c>
      <c r="N42" s="102">
        <f>Sektorspecifikation!M13</f>
        <v>16000</v>
      </c>
      <c r="O42" s="37">
        <f>N42/N$46</f>
        <v>0.24857844203461454</v>
      </c>
      <c r="P42" s="58" t="s">
        <v>63</v>
      </c>
    </row>
    <row r="43" spans="1:17" x14ac:dyDescent="0.2">
      <c r="A43" s="1" t="s">
        <v>38</v>
      </c>
      <c r="B43" s="1"/>
      <c r="C43" s="1"/>
      <c r="D43" s="108">
        <f>Sektorspecifikation!C21</f>
        <v>16767</v>
      </c>
      <c r="E43" s="143">
        <f>D43/D$46</f>
        <v>0.25854651431743536</v>
      </c>
      <c r="F43" s="108">
        <f>Sektorspecifikation!E21</f>
        <v>12559</v>
      </c>
      <c r="G43" s="140">
        <f>F43/F$46</f>
        <v>0.19542215168207139</v>
      </c>
      <c r="H43" s="103">
        <f>Sektorspecifikation!G21</f>
        <v>12559</v>
      </c>
      <c r="I43" s="140">
        <f>H43/H$46</f>
        <v>0.19542215168207139</v>
      </c>
      <c r="J43" s="103">
        <f>Sektorspecifikation!I21</f>
        <v>12559</v>
      </c>
      <c r="K43" s="140">
        <f>J43/J$46</f>
        <v>0.19511854084454525</v>
      </c>
      <c r="L43" s="103">
        <f>Sektorspecifikation!K21</f>
        <v>12559</v>
      </c>
      <c r="M43" s="140">
        <f>L43/L$46</f>
        <v>0.19511854084454525</v>
      </c>
      <c r="N43" s="103">
        <f>Sektorspecifikation!M21</f>
        <v>12559</v>
      </c>
      <c r="O43" s="38">
        <f>N43/N$46</f>
        <v>0.19511854084454525</v>
      </c>
      <c r="P43" s="58" t="s">
        <v>63</v>
      </c>
    </row>
    <row r="44" spans="1:17" x14ac:dyDescent="0.2">
      <c r="A44" s="1" t="s">
        <v>7</v>
      </c>
      <c r="B44" s="1"/>
      <c r="C44" s="1"/>
      <c r="D44" s="108">
        <f>Sektorspecifikation!C29</f>
        <v>27482</v>
      </c>
      <c r="E44" s="143">
        <f>D44/D$46</f>
        <v>0.42377141447317695</v>
      </c>
      <c r="F44" s="108">
        <f>Sektorspecifikation!E29</f>
        <v>26807</v>
      </c>
      <c r="G44" s="140">
        <f>F44/F$46</f>
        <v>0.41712569632465069</v>
      </c>
      <c r="H44" s="103">
        <f>Sektorspecifikation!G29</f>
        <v>26807</v>
      </c>
      <c r="I44" s="140">
        <f>H44/H$46</f>
        <v>0.41712569632465069</v>
      </c>
      <c r="J44" s="103">
        <f>Sektorspecifikation!I29</f>
        <v>26807</v>
      </c>
      <c r="K44" s="140">
        <f>J44/J$46</f>
        <v>0.41647764347636951</v>
      </c>
      <c r="L44" s="103">
        <f>Sektorspecifikation!K29</f>
        <v>26807</v>
      </c>
      <c r="M44" s="140">
        <f>L44/L$46</f>
        <v>0.41647764347636951</v>
      </c>
      <c r="N44" s="103">
        <f>Sektorspecifikation!M29</f>
        <v>26807</v>
      </c>
      <c r="O44" s="38">
        <f>N44/N$46</f>
        <v>0.41647764347636951</v>
      </c>
      <c r="P44" s="58" t="s">
        <v>63</v>
      </c>
    </row>
    <row r="45" spans="1:17" x14ac:dyDescent="0.2">
      <c r="A45" s="1" t="s">
        <v>59</v>
      </c>
      <c r="B45" s="1"/>
      <c r="C45" s="1"/>
      <c r="D45" s="108">
        <f>Sektorspecifikation!C37</f>
        <v>6062</v>
      </c>
      <c r="E45" s="143">
        <f>D45/D$46</f>
        <v>9.3475813788530634E-2</v>
      </c>
      <c r="F45" s="108">
        <f>Sektorspecifikation!E37</f>
        <v>8900</v>
      </c>
      <c r="G45" s="140">
        <f>F45/F$46</f>
        <v>0.1384869137646656</v>
      </c>
      <c r="H45" s="103">
        <f>Sektorspecifikation!G37</f>
        <v>8900</v>
      </c>
      <c r="I45" s="140">
        <f>H45/H$46</f>
        <v>0.1384869137646656</v>
      </c>
      <c r="J45" s="103">
        <f>Sektorspecifikation!I37</f>
        <v>9000</v>
      </c>
      <c r="K45" s="140">
        <f>J45/J$46</f>
        <v>0.13982537364447067</v>
      </c>
      <c r="L45" s="103">
        <f>Sektorspecifikation!K37</f>
        <v>9000</v>
      </c>
      <c r="M45" s="140">
        <f>L45/L$46</f>
        <v>0.13982537364447067</v>
      </c>
      <c r="N45" s="103">
        <f>Sektorspecifikation!M37</f>
        <v>9000</v>
      </c>
      <c r="O45" s="38">
        <f>N45/N$46</f>
        <v>0.13982537364447067</v>
      </c>
      <c r="P45" s="58" t="s">
        <v>63</v>
      </c>
    </row>
    <row r="46" spans="1:17" s="50" customFormat="1" ht="13.5" thickBot="1" x14ac:dyDescent="0.25">
      <c r="A46" s="39" t="s">
        <v>26</v>
      </c>
      <c r="B46" s="39"/>
      <c r="C46" s="39"/>
      <c r="D46" s="62">
        <f>SUM(D42:D45)</f>
        <v>64851</v>
      </c>
      <c r="E46" s="144"/>
      <c r="F46" s="62">
        <f>SUM(F42:F45)</f>
        <v>64266</v>
      </c>
      <c r="G46" s="141"/>
      <c r="H46" s="62">
        <f>SUM(H42:H45)</f>
        <v>64266</v>
      </c>
      <c r="I46" s="141"/>
      <c r="J46" s="62">
        <f>SUM(J42:J45)</f>
        <v>64366</v>
      </c>
      <c r="K46" s="141"/>
      <c r="L46" s="62">
        <f>SUM(L42:L45)</f>
        <v>64366</v>
      </c>
      <c r="M46" s="141"/>
      <c r="N46" s="62">
        <f>SUM(N42:N45)</f>
        <v>64366</v>
      </c>
      <c r="O46" s="62"/>
    </row>
    <row r="47" spans="1:17" ht="13.5" thickTop="1" x14ac:dyDescent="0.2">
      <c r="A47" s="1"/>
      <c r="B47" s="1"/>
      <c r="C47" s="1"/>
      <c r="D47" s="11"/>
      <c r="E47" s="127"/>
      <c r="F47" s="1"/>
      <c r="G47" s="148"/>
      <c r="H47" s="3"/>
      <c r="I47" s="148"/>
      <c r="J47" s="20"/>
      <c r="K47" s="147"/>
      <c r="L47" s="20"/>
      <c r="M47" s="147"/>
      <c r="N47" s="20"/>
      <c r="O47" s="28"/>
    </row>
    <row r="48" spans="1:17" x14ac:dyDescent="0.2">
      <c r="A48" s="3"/>
      <c r="B48" s="3"/>
      <c r="C48" s="3"/>
      <c r="D48" s="20"/>
      <c r="E48" s="127"/>
      <c r="F48" s="20"/>
      <c r="G48" s="147"/>
      <c r="H48" s="20"/>
      <c r="I48" s="148"/>
      <c r="J48" s="20"/>
      <c r="K48" s="147"/>
      <c r="L48" s="20"/>
      <c r="M48" s="147"/>
      <c r="N48" s="20"/>
      <c r="O48" s="28"/>
    </row>
    <row r="49" spans="1:15" x14ac:dyDescent="0.2">
      <c r="A49" s="6"/>
      <c r="B49" s="1"/>
      <c r="C49" s="1"/>
      <c r="D49" s="56"/>
      <c r="E49" s="83"/>
      <c r="F49" s="56"/>
      <c r="G49" s="148"/>
      <c r="H49" s="56"/>
      <c r="I49" s="151"/>
      <c r="J49" s="20"/>
      <c r="K49" s="147"/>
      <c r="L49" s="20"/>
      <c r="M49" s="147"/>
      <c r="N49" s="3"/>
      <c r="O49" s="28"/>
    </row>
    <row r="50" spans="1:15" x14ac:dyDescent="0.2">
      <c r="A50" s="3"/>
      <c r="B50" s="3"/>
      <c r="C50" s="3"/>
      <c r="D50" s="20"/>
      <c r="E50" s="127"/>
      <c r="F50" s="20"/>
      <c r="G50" s="147"/>
      <c r="H50" s="1"/>
      <c r="I50" s="148"/>
      <c r="J50" s="20"/>
      <c r="K50" s="147"/>
      <c r="L50" s="20"/>
      <c r="M50" s="147"/>
      <c r="N50" s="3"/>
      <c r="O50" s="28"/>
    </row>
    <row r="51" spans="1:15" x14ac:dyDescent="0.2">
      <c r="A51" s="3"/>
      <c r="B51" s="3"/>
      <c r="C51" s="3"/>
      <c r="D51" s="20"/>
      <c r="E51" s="127"/>
      <c r="F51" s="3"/>
      <c r="G51" s="147"/>
      <c r="H51" s="1"/>
      <c r="I51" s="148"/>
      <c r="J51" s="3"/>
      <c r="K51" s="147"/>
      <c r="L51" s="3"/>
      <c r="M51" s="147"/>
      <c r="N51" s="3"/>
      <c r="O51" s="28"/>
    </row>
    <row r="52" spans="1:15" x14ac:dyDescent="0.2">
      <c r="A52" s="3"/>
      <c r="B52" s="3"/>
      <c r="C52" s="3"/>
      <c r="D52" s="3"/>
      <c r="E52" s="127"/>
      <c r="F52" s="3"/>
      <c r="G52" s="147"/>
      <c r="H52" s="1"/>
      <c r="I52" s="148"/>
      <c r="J52" s="3"/>
      <c r="K52" s="147"/>
      <c r="L52" s="3"/>
      <c r="M52" s="147"/>
      <c r="N52" s="3"/>
      <c r="O52" s="28"/>
    </row>
    <row r="53" spans="1:15" x14ac:dyDescent="0.2">
      <c r="A53" s="3"/>
      <c r="B53" s="3"/>
      <c r="C53" s="3"/>
      <c r="D53" s="3"/>
      <c r="E53" s="127"/>
      <c r="F53" s="3"/>
      <c r="G53" s="147"/>
      <c r="H53" s="1"/>
      <c r="I53" s="148"/>
      <c r="J53" s="3"/>
      <c r="K53" s="147"/>
      <c r="L53" s="3"/>
      <c r="M53" s="147"/>
      <c r="N53" s="3"/>
      <c r="O53" s="28"/>
    </row>
    <row r="54" spans="1:15" x14ac:dyDescent="0.2">
      <c r="A54" s="3"/>
      <c r="B54" s="3"/>
      <c r="C54" s="3"/>
      <c r="D54" s="3"/>
      <c r="E54" s="127"/>
      <c r="F54" s="3"/>
      <c r="G54" s="147"/>
      <c r="H54" s="1"/>
      <c r="I54" s="148"/>
      <c r="J54" s="3"/>
      <c r="K54" s="147"/>
      <c r="L54" s="3"/>
      <c r="M54" s="147"/>
      <c r="N54" s="3"/>
      <c r="O54" s="28"/>
    </row>
    <row r="55" spans="1:15" x14ac:dyDescent="0.2">
      <c r="A55" s="3"/>
      <c r="B55" s="3"/>
      <c r="C55" s="3"/>
      <c r="D55" s="3"/>
      <c r="E55" s="127"/>
      <c r="F55" s="3"/>
      <c r="G55" s="147"/>
      <c r="H55" s="1"/>
      <c r="I55" s="148"/>
      <c r="J55" s="3"/>
      <c r="K55" s="147"/>
      <c r="L55" s="3"/>
      <c r="M55" s="147"/>
      <c r="N55" s="3"/>
      <c r="O55" s="28"/>
    </row>
    <row r="56" spans="1:15" x14ac:dyDescent="0.2">
      <c r="A56" s="3"/>
      <c r="B56" s="3"/>
      <c r="C56" s="3"/>
      <c r="D56" s="3"/>
      <c r="E56" s="127"/>
      <c r="F56" s="3"/>
      <c r="G56" s="147"/>
      <c r="H56" s="1"/>
      <c r="I56" s="148"/>
      <c r="J56" s="3"/>
      <c r="K56" s="147"/>
      <c r="L56" s="3"/>
      <c r="M56" s="147"/>
      <c r="N56" s="3"/>
      <c r="O56" s="28"/>
    </row>
    <row r="57" spans="1:15" x14ac:dyDescent="0.2">
      <c r="A57" s="3"/>
      <c r="B57" s="3"/>
      <c r="C57" s="3"/>
      <c r="D57" s="3"/>
      <c r="E57" s="127"/>
      <c r="F57" s="3"/>
      <c r="G57" s="147"/>
      <c r="H57" s="1"/>
      <c r="I57" s="148"/>
      <c r="J57" s="3"/>
      <c r="K57" s="147"/>
      <c r="L57" s="3"/>
      <c r="M57" s="147"/>
      <c r="N57" s="3"/>
      <c r="O57" s="28"/>
    </row>
    <row r="58" spans="1:15" x14ac:dyDescent="0.2">
      <c r="A58" s="3"/>
      <c r="B58" s="3"/>
      <c r="C58" s="3"/>
      <c r="D58" s="3"/>
      <c r="E58" s="127"/>
      <c r="F58" s="3"/>
      <c r="G58" s="147"/>
      <c r="H58" s="1"/>
      <c r="I58" s="148"/>
      <c r="J58" s="3"/>
      <c r="K58" s="147"/>
      <c r="L58" s="3"/>
      <c r="M58" s="147"/>
      <c r="N58" s="3"/>
      <c r="O58" s="28"/>
    </row>
    <row r="59" spans="1:15" x14ac:dyDescent="0.2">
      <c r="A59" s="3"/>
      <c r="B59" s="3"/>
      <c r="C59" s="3"/>
      <c r="D59" s="3"/>
      <c r="E59" s="127"/>
      <c r="F59" s="3"/>
      <c r="G59" s="147"/>
      <c r="H59" s="1"/>
      <c r="I59" s="148"/>
      <c r="J59" s="3"/>
      <c r="K59" s="147"/>
      <c r="L59" s="3"/>
      <c r="M59" s="147"/>
      <c r="N59" s="3"/>
      <c r="O59" s="28"/>
    </row>
    <row r="60" spans="1:15" x14ac:dyDescent="0.2">
      <c r="A60" s="3"/>
      <c r="B60" s="3"/>
      <c r="C60" s="3"/>
      <c r="D60" s="3"/>
      <c r="E60" s="127"/>
      <c r="F60" s="3"/>
      <c r="G60" s="147"/>
      <c r="H60" s="1"/>
      <c r="I60" s="148"/>
      <c r="J60" s="3"/>
      <c r="K60" s="147"/>
      <c r="L60" s="3"/>
      <c r="M60" s="147"/>
      <c r="N60" s="3"/>
      <c r="O60" s="28"/>
    </row>
    <row r="61" spans="1:15" x14ac:dyDescent="0.2">
      <c r="A61" s="3"/>
      <c r="B61" s="3"/>
      <c r="C61" s="3"/>
      <c r="D61" s="3"/>
      <c r="E61" s="127"/>
      <c r="F61" s="3"/>
      <c r="G61" s="147"/>
      <c r="H61" s="1"/>
      <c r="I61" s="148"/>
      <c r="J61" s="3"/>
      <c r="K61" s="147"/>
      <c r="L61" s="3"/>
      <c r="M61" s="147"/>
      <c r="N61" s="3"/>
      <c r="O61" s="28"/>
    </row>
    <row r="62" spans="1:15" x14ac:dyDescent="0.2">
      <c r="A62" s="3"/>
      <c r="B62" s="3"/>
      <c r="C62" s="3"/>
      <c r="D62" s="3"/>
      <c r="E62" s="127"/>
      <c r="F62" s="3"/>
      <c r="G62" s="147"/>
      <c r="H62" s="1"/>
      <c r="I62" s="148"/>
      <c r="J62" s="3"/>
      <c r="K62" s="147"/>
      <c r="L62" s="3"/>
      <c r="M62" s="147"/>
      <c r="N62" s="3"/>
      <c r="O62" s="28"/>
    </row>
    <row r="63" spans="1:15" x14ac:dyDescent="0.2">
      <c r="A63" s="3"/>
      <c r="B63" s="3"/>
      <c r="C63" s="3"/>
      <c r="D63" s="3"/>
      <c r="E63" s="127"/>
      <c r="F63" s="3"/>
      <c r="G63" s="147"/>
      <c r="H63" s="1"/>
      <c r="I63" s="148"/>
      <c r="J63" s="3"/>
      <c r="K63" s="147"/>
      <c r="L63" s="3"/>
      <c r="M63" s="147"/>
      <c r="N63" s="3"/>
      <c r="O63" s="28"/>
    </row>
    <row r="64" spans="1:15" x14ac:dyDescent="0.2">
      <c r="A64" s="3"/>
      <c r="B64" s="3"/>
      <c r="C64" s="3"/>
      <c r="D64" s="3"/>
      <c r="E64" s="127"/>
      <c r="F64" s="3"/>
      <c r="G64" s="147"/>
      <c r="H64" s="1"/>
      <c r="I64" s="148"/>
      <c r="J64" s="3"/>
      <c r="K64" s="147"/>
      <c r="L64" s="3"/>
      <c r="M64" s="147"/>
      <c r="N64" s="3"/>
      <c r="O64" s="28"/>
    </row>
    <row r="65" spans="1:9" x14ac:dyDescent="0.2">
      <c r="H65" s="2"/>
      <c r="I65" s="150"/>
    </row>
    <row r="66" spans="1:9" x14ac:dyDescent="0.2">
      <c r="A66" s="2"/>
      <c r="B66" s="2"/>
      <c r="C66" s="2"/>
      <c r="D66" s="2"/>
      <c r="E66" s="145"/>
      <c r="F66" s="2"/>
      <c r="G66" s="150"/>
      <c r="H66" s="2"/>
      <c r="I66" s="150"/>
    </row>
    <row r="67" spans="1:9" x14ac:dyDescent="0.2">
      <c r="A67" s="2"/>
      <c r="B67" s="2"/>
      <c r="C67" s="2"/>
      <c r="D67" s="2"/>
      <c r="E67" s="145"/>
      <c r="F67" s="2"/>
      <c r="G67" s="150"/>
      <c r="H67" s="2"/>
      <c r="I67" s="150"/>
    </row>
    <row r="68" spans="1:9" x14ac:dyDescent="0.2">
      <c r="A68" s="2"/>
      <c r="B68" s="2"/>
      <c r="C68" s="2"/>
      <c r="D68" s="2"/>
      <c r="E68" s="145"/>
      <c r="F68" s="2"/>
      <c r="G68" s="150"/>
      <c r="H68" s="2"/>
      <c r="I68" s="150"/>
    </row>
    <row r="69" spans="1:9" x14ac:dyDescent="0.2">
      <c r="A69" s="2"/>
      <c r="B69" s="2"/>
      <c r="C69" s="2"/>
      <c r="D69" s="2"/>
      <c r="E69" s="145"/>
      <c r="F69" s="2"/>
      <c r="G69" s="150"/>
      <c r="H69" s="2"/>
      <c r="I69" s="150"/>
    </row>
    <row r="70" spans="1:9" x14ac:dyDescent="0.2">
      <c r="A70" s="2"/>
      <c r="B70" s="2"/>
      <c r="C70" s="2"/>
      <c r="D70" s="2"/>
      <c r="E70" s="145"/>
      <c r="F70" s="2"/>
      <c r="G70" s="150"/>
      <c r="H70" s="2"/>
      <c r="I70" s="150"/>
    </row>
    <row r="71" spans="1:9" x14ac:dyDescent="0.2">
      <c r="A71" s="2"/>
      <c r="B71" s="2"/>
      <c r="C71" s="2"/>
      <c r="D71" s="2"/>
      <c r="E71" s="145"/>
      <c r="F71" s="2"/>
      <c r="G71" s="150"/>
      <c r="H71" s="2"/>
      <c r="I71" s="150"/>
    </row>
    <row r="72" spans="1:9" x14ac:dyDescent="0.2">
      <c r="A72" s="2"/>
      <c r="B72" s="2"/>
      <c r="C72" s="2"/>
      <c r="D72" s="2"/>
      <c r="E72" s="145"/>
      <c r="F72" s="2"/>
      <c r="G72" s="150"/>
      <c r="H72" s="2"/>
      <c r="I72" s="150"/>
    </row>
  </sheetData>
  <mergeCells count="5">
    <mergeCell ref="E4:E5"/>
    <mergeCell ref="G4:G5"/>
    <mergeCell ref="M4:M5"/>
    <mergeCell ref="K4:K5"/>
    <mergeCell ref="I4:I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Footer>&amp;L
&amp;C&amp;"Garamond,Normal"____________________________________________________________________________________
Administrative retningslinier for rammeorganisationer (bilag 6a)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workbookViewId="0">
      <selection activeCell="M13" sqref="M13"/>
    </sheetView>
  </sheetViews>
  <sheetFormatPr defaultRowHeight="12.75" x14ac:dyDescent="0.2"/>
  <cols>
    <col min="2" max="2" width="44.7109375" customWidth="1"/>
    <col min="3" max="3" width="10.140625" customWidth="1"/>
    <col min="4" max="4" width="7.42578125" customWidth="1"/>
    <col min="5" max="5" width="12.140625" customWidth="1"/>
    <col min="6" max="6" width="7.7109375" customWidth="1"/>
    <col min="8" max="8" width="7.42578125" customWidth="1"/>
    <col min="9" max="9" width="9.5703125" customWidth="1"/>
    <col min="10" max="10" width="7.42578125" customWidth="1"/>
    <col min="11" max="11" width="9.28515625" customWidth="1"/>
    <col min="12" max="12" width="7.5703125" customWidth="1"/>
    <col min="13" max="13" width="9.42578125" customWidth="1"/>
    <col min="14" max="14" width="7.42578125" customWidth="1"/>
  </cols>
  <sheetData>
    <row r="1" spans="1:14" x14ac:dyDescent="0.2">
      <c r="A1" s="4" t="s">
        <v>77</v>
      </c>
    </row>
    <row r="2" spans="1:14" x14ac:dyDescent="0.2">
      <c r="A2" s="2" t="s">
        <v>92</v>
      </c>
    </row>
    <row r="3" spans="1:14" x14ac:dyDescent="0.2">
      <c r="A3" s="4"/>
      <c r="C3" s="93"/>
      <c r="E3" s="93"/>
    </row>
    <row r="4" spans="1:14" ht="25.5" customHeight="1" x14ac:dyDescent="0.2">
      <c r="B4" s="95" t="s">
        <v>112</v>
      </c>
      <c r="C4" s="94" t="s">
        <v>114</v>
      </c>
      <c r="D4" s="94" t="s">
        <v>81</v>
      </c>
      <c r="E4" s="96" t="s">
        <v>115</v>
      </c>
      <c r="F4" s="94" t="s">
        <v>82</v>
      </c>
      <c r="G4" s="94" t="s">
        <v>78</v>
      </c>
      <c r="H4" s="94" t="s">
        <v>83</v>
      </c>
      <c r="I4" s="94" t="s">
        <v>79</v>
      </c>
      <c r="J4" s="94" t="s">
        <v>84</v>
      </c>
      <c r="K4" s="94" t="s">
        <v>80</v>
      </c>
      <c r="L4" s="94" t="s">
        <v>85</v>
      </c>
      <c r="M4" s="94" t="s">
        <v>116</v>
      </c>
      <c r="N4" s="94" t="s">
        <v>117</v>
      </c>
    </row>
    <row r="5" spans="1:14" x14ac:dyDescent="0.2">
      <c r="B5" s="2" t="s">
        <v>87</v>
      </c>
      <c r="C5" s="113">
        <v>1043</v>
      </c>
      <c r="D5" s="114">
        <f>C5/C10</f>
        <v>0.49976042165788215</v>
      </c>
      <c r="E5" s="115">
        <v>1000</v>
      </c>
      <c r="F5" s="116">
        <f>E5/E10</f>
        <v>0.5</v>
      </c>
      <c r="G5" s="113">
        <v>1000</v>
      </c>
      <c r="H5" s="116">
        <f>G5/G10</f>
        <v>0.5</v>
      </c>
      <c r="I5" s="113">
        <v>1050</v>
      </c>
      <c r="J5" s="116">
        <f>I5/I10</f>
        <v>0.5</v>
      </c>
      <c r="K5" s="113">
        <v>1050</v>
      </c>
      <c r="L5" s="116">
        <f>K5/K10</f>
        <v>0.5</v>
      </c>
      <c r="M5" s="113">
        <v>1250</v>
      </c>
      <c r="N5" s="116">
        <f>M5/M10</f>
        <v>0.5</v>
      </c>
    </row>
    <row r="6" spans="1:14" x14ac:dyDescent="0.2">
      <c r="B6" s="2" t="s">
        <v>93</v>
      </c>
      <c r="C6" s="113">
        <v>1044</v>
      </c>
      <c r="D6" s="117">
        <f>C6/C10</f>
        <v>0.50023957834211785</v>
      </c>
      <c r="E6" s="115">
        <v>1000</v>
      </c>
      <c r="F6" s="117">
        <f>E6/E10</f>
        <v>0.5</v>
      </c>
      <c r="G6" s="113">
        <v>1000</v>
      </c>
      <c r="H6" s="117">
        <f>G6/G10</f>
        <v>0.5</v>
      </c>
      <c r="I6" s="113">
        <v>1050</v>
      </c>
      <c r="J6" s="117">
        <f>I6/I10</f>
        <v>0.5</v>
      </c>
      <c r="K6" s="113">
        <v>1050</v>
      </c>
      <c r="L6" s="117">
        <f>K6/K10</f>
        <v>0.5</v>
      </c>
      <c r="M6" s="113">
        <v>1250</v>
      </c>
      <c r="N6" s="117">
        <f>M6/M10</f>
        <v>0.5</v>
      </c>
    </row>
    <row r="7" spans="1:14" x14ac:dyDescent="0.2">
      <c r="B7" s="2"/>
      <c r="C7" s="113"/>
      <c r="D7" s="117">
        <f>C7/C10</f>
        <v>0</v>
      </c>
      <c r="E7" s="115"/>
      <c r="F7" s="117">
        <f>E7/E10</f>
        <v>0</v>
      </c>
      <c r="G7" s="113"/>
      <c r="H7" s="117">
        <f>G7/G10</f>
        <v>0</v>
      </c>
      <c r="I7" s="113"/>
      <c r="J7" s="117">
        <f>I7/I10</f>
        <v>0</v>
      </c>
      <c r="K7" s="113"/>
      <c r="L7" s="117">
        <f>K7/K10</f>
        <v>0</v>
      </c>
      <c r="M7" s="113"/>
      <c r="N7" s="117">
        <f>M7/M10</f>
        <v>0</v>
      </c>
    </row>
    <row r="8" spans="1:14" x14ac:dyDescent="0.2">
      <c r="B8" s="2"/>
      <c r="C8" s="113"/>
      <c r="D8" s="117">
        <f>C8/C10</f>
        <v>0</v>
      </c>
      <c r="E8" s="115"/>
      <c r="F8" s="117">
        <f>E8/E10</f>
        <v>0</v>
      </c>
      <c r="G8" s="113"/>
      <c r="H8" s="117">
        <f>G8/G10</f>
        <v>0</v>
      </c>
      <c r="I8" s="113"/>
      <c r="J8" s="117">
        <f>I8/I10</f>
        <v>0</v>
      </c>
      <c r="K8" s="113"/>
      <c r="L8" s="117">
        <f>K8/K10</f>
        <v>0</v>
      </c>
      <c r="M8" s="113"/>
      <c r="N8" s="117">
        <f>M8/M10</f>
        <v>0</v>
      </c>
    </row>
    <row r="9" spans="1:14" x14ac:dyDescent="0.2">
      <c r="B9" s="2"/>
      <c r="C9" s="113"/>
      <c r="D9" s="117">
        <f>C9/C10</f>
        <v>0</v>
      </c>
      <c r="E9" s="115"/>
      <c r="F9" s="118">
        <f>E9/E10</f>
        <v>0</v>
      </c>
      <c r="G9" s="113"/>
      <c r="H9" s="118">
        <f>G9/G10</f>
        <v>0</v>
      </c>
      <c r="I9" s="113"/>
      <c r="J9" s="118">
        <f>I9/I10</f>
        <v>0</v>
      </c>
      <c r="K9" s="113"/>
      <c r="L9" s="118">
        <f>K9/K10</f>
        <v>0</v>
      </c>
      <c r="M9" s="113"/>
      <c r="N9" s="118">
        <f>M9/M10</f>
        <v>0</v>
      </c>
    </row>
    <row r="10" spans="1:14" x14ac:dyDescent="0.2">
      <c r="B10" s="2" t="s">
        <v>47</v>
      </c>
      <c r="C10" s="113">
        <f>SUBTOTAL(109,Tabel1[Regnskab 2015])</f>
        <v>2087</v>
      </c>
      <c r="D10" s="119">
        <f>SUBTOTAL(109,Tabel1[Pct. 2015])</f>
        <v>1</v>
      </c>
      <c r="E10" s="113">
        <f>SUBTOTAL(109,Tabel1[Godkendt budget 2016])</f>
        <v>2000</v>
      </c>
      <c r="F10" s="119">
        <f>SUBTOTAL(109,Tabel1[Pct. 2016])</f>
        <v>1</v>
      </c>
      <c r="G10" s="113">
        <f>SUBTOTAL(109,Tabel1[Budget 2017])</f>
        <v>2000</v>
      </c>
      <c r="H10" s="119">
        <f>SUBTOTAL(109,Tabel1[Pct. 2017])</f>
        <v>1</v>
      </c>
      <c r="I10" s="113">
        <f>SUBTOTAL(109,Tabel1[Budget 2018])</f>
        <v>2100</v>
      </c>
      <c r="J10" s="119">
        <f>SUBTOTAL(109,Tabel1[Pct. 2018])</f>
        <v>1</v>
      </c>
      <c r="K10" s="113">
        <f>SUBTOTAL(109,Tabel1[Budget 2019])</f>
        <v>2100</v>
      </c>
      <c r="L10" s="119">
        <f>SUBTOTAL(109,Tabel1[Pct. 2019])</f>
        <v>1</v>
      </c>
      <c r="M10" s="113">
        <f>SUBTOTAL(109,Tabel1[Budget 2020])</f>
        <v>2500</v>
      </c>
      <c r="N10" s="119">
        <f>SUBTOTAL(109,Tabel1[Pct. 2020])</f>
        <v>1</v>
      </c>
    </row>
    <row r="11" spans="1:14" x14ac:dyDescent="0.2">
      <c r="C11" s="90"/>
      <c r="D11" s="91"/>
    </row>
    <row r="13" spans="1:14" ht="25.5" x14ac:dyDescent="0.2">
      <c r="B13" s="6" t="s">
        <v>67</v>
      </c>
      <c r="C13" s="94" t="s">
        <v>114</v>
      </c>
      <c r="D13" s="94" t="s">
        <v>81</v>
      </c>
      <c r="E13" s="96" t="s">
        <v>115</v>
      </c>
      <c r="F13" s="94" t="s">
        <v>82</v>
      </c>
      <c r="G13" s="94" t="s">
        <v>78</v>
      </c>
      <c r="H13" s="94" t="s">
        <v>83</v>
      </c>
      <c r="I13" s="94" t="s">
        <v>79</v>
      </c>
      <c r="J13" s="94" t="s">
        <v>84</v>
      </c>
      <c r="K13" s="94" t="s">
        <v>80</v>
      </c>
      <c r="L13" s="94" t="s">
        <v>85</v>
      </c>
      <c r="M13" s="94" t="s">
        <v>116</v>
      </c>
      <c r="N13" s="94" t="s">
        <v>117</v>
      </c>
    </row>
    <row r="14" spans="1:14" x14ac:dyDescent="0.2">
      <c r="B14" s="2" t="s">
        <v>88</v>
      </c>
      <c r="C14" s="113">
        <v>3264</v>
      </c>
      <c r="D14" s="120">
        <f>C14/$C$19</f>
        <v>0.31189679885332061</v>
      </c>
      <c r="E14" s="113">
        <v>3000</v>
      </c>
      <c r="F14" s="121">
        <f>E14/$E$19</f>
        <v>0.30303030303030304</v>
      </c>
      <c r="G14" s="113">
        <v>3000</v>
      </c>
      <c r="H14" s="116">
        <f>G14/G19</f>
        <v>0.30303030303030304</v>
      </c>
      <c r="I14" s="113">
        <v>3000</v>
      </c>
      <c r="J14" s="116">
        <f>I14/I19</f>
        <v>0.27522935779816515</v>
      </c>
      <c r="K14" s="113">
        <v>2600</v>
      </c>
      <c r="L14" s="116">
        <f>K14/K19</f>
        <v>0.25242718446601942</v>
      </c>
      <c r="M14" s="113">
        <v>1000</v>
      </c>
      <c r="N14" s="116">
        <f>M14/M19</f>
        <v>9.6153846153846159E-2</v>
      </c>
    </row>
    <row r="15" spans="1:14" x14ac:dyDescent="0.2">
      <c r="B15" s="2" t="s">
        <v>90</v>
      </c>
      <c r="C15" s="113">
        <v>4685</v>
      </c>
      <c r="D15" s="122">
        <f>C15/$C$19</f>
        <v>0.44768275203057811</v>
      </c>
      <c r="E15" s="113">
        <v>4600</v>
      </c>
      <c r="F15" s="119">
        <f>E15/$E$19</f>
        <v>0.46464646464646464</v>
      </c>
      <c r="G15" s="113">
        <v>4600</v>
      </c>
      <c r="H15" s="117">
        <f>G15/G19</f>
        <v>0.46464646464646464</v>
      </c>
      <c r="I15" s="113">
        <v>4600</v>
      </c>
      <c r="J15" s="117">
        <f>I15/I19</f>
        <v>0.42201834862385323</v>
      </c>
      <c r="K15" s="113">
        <v>4400</v>
      </c>
      <c r="L15" s="117">
        <f>K15/K19</f>
        <v>0.42718446601941745</v>
      </c>
      <c r="M15" s="113">
        <v>4500</v>
      </c>
      <c r="N15" s="117">
        <f>M15/M19</f>
        <v>0.43269230769230771</v>
      </c>
    </row>
    <row r="16" spans="1:14" x14ac:dyDescent="0.2">
      <c r="B16" s="2" t="s">
        <v>89</v>
      </c>
      <c r="C16" s="113">
        <v>2516</v>
      </c>
      <c r="D16" s="123">
        <f>C16/$C$19</f>
        <v>0.2404204491161013</v>
      </c>
      <c r="E16" s="113">
        <v>2300</v>
      </c>
      <c r="F16" s="119">
        <f>E16/$E$19</f>
        <v>0.23232323232323232</v>
      </c>
      <c r="G16" s="113">
        <v>2300</v>
      </c>
      <c r="H16" s="117">
        <f>G16/G19</f>
        <v>0.23232323232323232</v>
      </c>
      <c r="I16" s="113">
        <v>2300</v>
      </c>
      <c r="J16" s="117">
        <f>I16/I19</f>
        <v>0.21100917431192662</v>
      </c>
      <c r="K16" s="113">
        <v>2300</v>
      </c>
      <c r="L16" s="117">
        <f>K16/K19</f>
        <v>0.22330097087378642</v>
      </c>
      <c r="M16" s="113">
        <v>2300</v>
      </c>
      <c r="N16" s="117">
        <f>M16/M19</f>
        <v>0.22115384615384615</v>
      </c>
    </row>
    <row r="17" spans="2:14" x14ac:dyDescent="0.2">
      <c r="B17" s="2" t="s">
        <v>91</v>
      </c>
      <c r="C17" s="113"/>
      <c r="D17" s="122">
        <f>C17/$C$19</f>
        <v>0</v>
      </c>
      <c r="E17" s="113"/>
      <c r="F17" s="119">
        <f>E17/$E$19</f>
        <v>0</v>
      </c>
      <c r="G17" s="113"/>
      <c r="H17" s="117">
        <f>G17/G19</f>
        <v>0</v>
      </c>
      <c r="I17" s="113">
        <v>1000</v>
      </c>
      <c r="J17" s="117">
        <f>I17/I19</f>
        <v>9.1743119266055051E-2</v>
      </c>
      <c r="K17" s="113">
        <v>1000</v>
      </c>
      <c r="L17" s="117">
        <f>K17/K19</f>
        <v>9.7087378640776698E-2</v>
      </c>
      <c r="M17" s="113">
        <v>2600</v>
      </c>
      <c r="N17" s="117">
        <f>M17/M19</f>
        <v>0.25</v>
      </c>
    </row>
    <row r="18" spans="2:14" x14ac:dyDescent="0.2">
      <c r="B18" s="2"/>
      <c r="C18" s="113"/>
      <c r="D18" s="113">
        <f>C18/$C$19</f>
        <v>0</v>
      </c>
      <c r="E18" s="113"/>
      <c r="F18" s="119">
        <f>E18/$E$19</f>
        <v>0</v>
      </c>
      <c r="G18" s="113"/>
      <c r="H18" s="118">
        <f>G18/G19</f>
        <v>0</v>
      </c>
      <c r="I18" s="113"/>
      <c r="J18" s="118">
        <f>I18/I19</f>
        <v>0</v>
      </c>
      <c r="K18" s="113"/>
      <c r="L18" s="118">
        <f>K18/K19</f>
        <v>0</v>
      </c>
      <c r="M18" s="113"/>
      <c r="N18" s="118">
        <f>M18/M19</f>
        <v>0</v>
      </c>
    </row>
    <row r="19" spans="2:14" x14ac:dyDescent="0.2">
      <c r="B19" s="2" t="s">
        <v>47</v>
      </c>
      <c r="C19" s="113">
        <f>SUBTOTAL(109,Tabel2[Regnskab 2015])</f>
        <v>10465</v>
      </c>
      <c r="D19" s="119">
        <f>SUBTOTAL(109,Tabel2[Pct. 2015])</f>
        <v>1</v>
      </c>
      <c r="E19" s="113">
        <f>SUBTOTAL(109,Tabel2[Godkendt budget 2016])</f>
        <v>9900</v>
      </c>
      <c r="F19" s="119">
        <f>SUBTOTAL(109,Tabel2[Pct. 2016])</f>
        <v>1</v>
      </c>
      <c r="G19" s="113">
        <f>SUBTOTAL(109,Tabel2[Budget 2017])</f>
        <v>9900</v>
      </c>
      <c r="H19" s="119">
        <f>SUBTOTAL(109,Tabel2[Pct. 2017])</f>
        <v>1</v>
      </c>
      <c r="I19" s="113">
        <f>SUBTOTAL(109,Tabel2[Budget 2018])</f>
        <v>10900</v>
      </c>
      <c r="J19" s="119">
        <f>SUBTOTAL(109,Tabel2[Pct. 2018])</f>
        <v>1</v>
      </c>
      <c r="K19" s="113">
        <f>SUBTOTAL(109,Tabel2[Budget 2019])</f>
        <v>10300</v>
      </c>
      <c r="L19" s="119">
        <f>SUBTOTAL(109,Tabel2[Pct. 2019])</f>
        <v>0.99999999999999989</v>
      </c>
      <c r="M19" s="113">
        <f>SUBTOTAL(109,Tabel2[Budget 2020])</f>
        <v>10400</v>
      </c>
      <c r="N19" s="119">
        <f>SUBTOTAL(109,Tabel2[Pct. 2020])</f>
        <v>1</v>
      </c>
    </row>
    <row r="20" spans="2:14" x14ac:dyDescent="0.2">
      <c r="C20" s="92"/>
      <c r="D20" s="91"/>
    </row>
    <row r="22" spans="2:14" ht="25.5" x14ac:dyDescent="0.2">
      <c r="B22" s="6" t="s">
        <v>97</v>
      </c>
      <c r="C22" s="94" t="s">
        <v>114</v>
      </c>
      <c r="D22" s="94" t="s">
        <v>81</v>
      </c>
      <c r="E22" s="96" t="s">
        <v>115</v>
      </c>
      <c r="F22" s="94" t="s">
        <v>82</v>
      </c>
      <c r="G22" s="94" t="s">
        <v>78</v>
      </c>
      <c r="H22" s="94" t="s">
        <v>83</v>
      </c>
      <c r="I22" s="94" t="s">
        <v>79</v>
      </c>
      <c r="J22" s="94" t="s">
        <v>84</v>
      </c>
      <c r="K22" s="94" t="s">
        <v>80</v>
      </c>
      <c r="L22" s="94" t="s">
        <v>85</v>
      </c>
      <c r="M22" s="94" t="s">
        <v>116</v>
      </c>
      <c r="N22" s="94" t="s">
        <v>117</v>
      </c>
    </row>
    <row r="23" spans="2:14" x14ac:dyDescent="0.2">
      <c r="B23" s="2" t="s">
        <v>95</v>
      </c>
      <c r="C23" s="113">
        <v>1565</v>
      </c>
      <c r="D23" s="120">
        <f>C23/$C$28</f>
        <v>0.47932618683001532</v>
      </c>
      <c r="E23" s="113">
        <v>2450</v>
      </c>
      <c r="F23" s="116">
        <f>E23/E28</f>
        <v>0.50515463917525771</v>
      </c>
      <c r="G23" s="113">
        <v>2950</v>
      </c>
      <c r="H23" s="116">
        <f>G23/G28</f>
        <v>0.50427350427350426</v>
      </c>
      <c r="I23" s="113">
        <v>2950</v>
      </c>
      <c r="J23" s="116">
        <f>I23/I28</f>
        <v>0.50427350427350426</v>
      </c>
      <c r="K23" s="113">
        <v>2950</v>
      </c>
      <c r="L23" s="116">
        <f>K23/K28</f>
        <v>0.50427350427350426</v>
      </c>
      <c r="M23" s="113">
        <v>3150</v>
      </c>
      <c r="N23" s="116">
        <f>M23/M28</f>
        <v>0.49606299212598426</v>
      </c>
    </row>
    <row r="24" spans="2:14" x14ac:dyDescent="0.2">
      <c r="B24" s="2" t="s">
        <v>96</v>
      </c>
      <c r="C24" s="113">
        <v>1700</v>
      </c>
      <c r="D24" s="122">
        <f>C24/$C$28</f>
        <v>0.52067381316998473</v>
      </c>
      <c r="E24" s="113">
        <v>2400</v>
      </c>
      <c r="F24" s="117">
        <f>E24/E28</f>
        <v>0.49484536082474229</v>
      </c>
      <c r="G24" s="113">
        <v>2900</v>
      </c>
      <c r="H24" s="117">
        <f>G24/G28</f>
        <v>0.49572649572649574</v>
      </c>
      <c r="I24" s="113">
        <v>2900</v>
      </c>
      <c r="J24" s="117">
        <f>I24/I28</f>
        <v>0.49572649572649574</v>
      </c>
      <c r="K24" s="113">
        <v>2900</v>
      </c>
      <c r="L24" s="117">
        <f>K24/K28</f>
        <v>0.49572649572649574</v>
      </c>
      <c r="M24" s="113">
        <v>3200</v>
      </c>
      <c r="N24" s="117">
        <f>M24/M28</f>
        <v>0.50393700787401574</v>
      </c>
    </row>
    <row r="25" spans="2:14" x14ac:dyDescent="0.2">
      <c r="B25" s="2"/>
      <c r="C25" s="113"/>
      <c r="D25" s="123">
        <f>C25/$C$28</f>
        <v>0</v>
      </c>
      <c r="E25" s="113"/>
      <c r="F25" s="117">
        <f>E25/E28</f>
        <v>0</v>
      </c>
      <c r="G25" s="113"/>
      <c r="H25" s="117">
        <f>G25/G28</f>
        <v>0</v>
      </c>
      <c r="I25" s="113"/>
      <c r="J25" s="117">
        <f>I25/I28</f>
        <v>0</v>
      </c>
      <c r="K25" s="113"/>
      <c r="L25" s="117">
        <f>K25/K28</f>
        <v>0</v>
      </c>
      <c r="M25" s="113"/>
      <c r="N25" s="117">
        <f>M25/M28</f>
        <v>0</v>
      </c>
    </row>
    <row r="26" spans="2:14" x14ac:dyDescent="0.2">
      <c r="B26" s="2"/>
      <c r="C26" s="113"/>
      <c r="D26" s="123">
        <f>C26/$C$28</f>
        <v>0</v>
      </c>
      <c r="E26" s="113"/>
      <c r="F26" s="117">
        <f>E26/E28</f>
        <v>0</v>
      </c>
      <c r="G26" s="113"/>
      <c r="H26" s="117">
        <f>G26/G28</f>
        <v>0</v>
      </c>
      <c r="I26" s="113"/>
      <c r="J26" s="117">
        <f>I26/I28</f>
        <v>0</v>
      </c>
      <c r="K26" s="113"/>
      <c r="L26" s="117">
        <f>K26/K28</f>
        <v>0</v>
      </c>
      <c r="M26" s="113"/>
      <c r="N26" s="117">
        <f>M26/M28</f>
        <v>0</v>
      </c>
    </row>
    <row r="27" spans="2:14" x14ac:dyDescent="0.2">
      <c r="B27" s="2"/>
      <c r="C27" s="113"/>
      <c r="D27" s="119">
        <f>C27/$C$28</f>
        <v>0</v>
      </c>
      <c r="E27" s="113"/>
      <c r="F27" s="118">
        <f>E27/E28</f>
        <v>0</v>
      </c>
      <c r="G27" s="113"/>
      <c r="H27" s="118">
        <f>G27/G28</f>
        <v>0</v>
      </c>
      <c r="I27" s="113"/>
      <c r="J27" s="118">
        <f>I27/I28</f>
        <v>0</v>
      </c>
      <c r="K27" s="113"/>
      <c r="L27" s="118">
        <f>K27/K28</f>
        <v>0</v>
      </c>
      <c r="M27" s="113"/>
      <c r="N27" s="118">
        <f>M27/M28</f>
        <v>0</v>
      </c>
    </row>
    <row r="28" spans="2:14" x14ac:dyDescent="0.2">
      <c r="B28" s="2" t="s">
        <v>47</v>
      </c>
      <c r="C28" s="113">
        <f>SUBTOTAL(109,Tabel3[Regnskab 2015])</f>
        <v>3265</v>
      </c>
      <c r="D28" s="119">
        <f>SUBTOTAL(109,Tabel3[Pct. 2015])</f>
        <v>1</v>
      </c>
      <c r="E28" s="113">
        <f>SUBTOTAL(109,Tabel3[Godkendt budget 2016])</f>
        <v>4850</v>
      </c>
      <c r="F28" s="119">
        <f>SUBTOTAL(109,Tabel3[Pct. 2016])</f>
        <v>1</v>
      </c>
      <c r="G28" s="113">
        <f>SUBTOTAL(109,Tabel3[Budget 2017])</f>
        <v>5850</v>
      </c>
      <c r="H28" s="119">
        <f>SUBTOTAL(109,Tabel3[Pct. 2017])</f>
        <v>1</v>
      </c>
      <c r="I28" s="113">
        <f>SUBTOTAL(109,Tabel3[Budget 2018])</f>
        <v>5850</v>
      </c>
      <c r="J28" s="119">
        <f>SUBTOTAL(109,Tabel3[Pct. 2018])</f>
        <v>1</v>
      </c>
      <c r="K28" s="113">
        <f>SUBTOTAL(109,Tabel3[Budget 2019])</f>
        <v>5850</v>
      </c>
      <c r="L28" s="119">
        <f>SUBTOTAL(109,Tabel3[Pct. 2019])</f>
        <v>1</v>
      </c>
      <c r="M28" s="113">
        <f>SUBTOTAL(109,Tabel3[Budget 2020])</f>
        <v>6350</v>
      </c>
      <c r="N28" s="119">
        <f>SUBTOTAL(109,Tabel3[Pct. 2020])</f>
        <v>1</v>
      </c>
    </row>
    <row r="29" spans="2:14" x14ac:dyDescent="0.2">
      <c r="C29" s="92"/>
      <c r="D29" s="91"/>
    </row>
    <row r="31" spans="2:14" ht="25.5" x14ac:dyDescent="0.2">
      <c r="B31" s="6" t="s">
        <v>68</v>
      </c>
      <c r="C31" s="94" t="s">
        <v>114</v>
      </c>
      <c r="D31" s="94" t="s">
        <v>81</v>
      </c>
      <c r="E31" s="96" t="s">
        <v>115</v>
      </c>
      <c r="F31" s="94" t="s">
        <v>82</v>
      </c>
      <c r="G31" s="94" t="s">
        <v>78</v>
      </c>
      <c r="H31" s="94" t="s">
        <v>83</v>
      </c>
      <c r="I31" s="94" t="s">
        <v>79</v>
      </c>
      <c r="J31" s="94" t="s">
        <v>84</v>
      </c>
      <c r="K31" s="94" t="s">
        <v>80</v>
      </c>
      <c r="L31" s="94" t="s">
        <v>85</v>
      </c>
      <c r="M31" s="94" t="s">
        <v>116</v>
      </c>
      <c r="N31" s="94" t="s">
        <v>117</v>
      </c>
    </row>
    <row r="32" spans="2:14" x14ac:dyDescent="0.2">
      <c r="B32" s="2" t="s">
        <v>94</v>
      </c>
      <c r="C32" s="2">
        <v>229</v>
      </c>
      <c r="D32" s="124">
        <f>C32/$C$37</f>
        <v>1</v>
      </c>
      <c r="E32" s="113">
        <v>250</v>
      </c>
      <c r="F32" s="116">
        <f>E32/E37</f>
        <v>1</v>
      </c>
      <c r="G32" s="113">
        <v>250</v>
      </c>
      <c r="H32" s="116">
        <f>G32/G37</f>
        <v>1</v>
      </c>
      <c r="I32" s="113">
        <v>750</v>
      </c>
      <c r="J32" s="116">
        <f>I32/I37</f>
        <v>1</v>
      </c>
      <c r="K32" s="113">
        <v>750</v>
      </c>
      <c r="L32" s="116">
        <f>K32/K37</f>
        <v>1</v>
      </c>
      <c r="M32" s="113">
        <v>750</v>
      </c>
      <c r="N32" s="116">
        <f>M32/M37</f>
        <v>1</v>
      </c>
    </row>
    <row r="33" spans="2:14" x14ac:dyDescent="0.2">
      <c r="B33" s="2"/>
      <c r="C33" s="2"/>
      <c r="D33" s="124">
        <f>C33/$C$37</f>
        <v>0</v>
      </c>
      <c r="E33" s="113"/>
      <c r="F33" s="117">
        <f>E33/E37</f>
        <v>0</v>
      </c>
      <c r="G33" s="113"/>
      <c r="H33" s="117">
        <f>G33/G37</f>
        <v>0</v>
      </c>
      <c r="I33" s="113"/>
      <c r="J33" s="117">
        <f>I33/I37</f>
        <v>0</v>
      </c>
      <c r="K33" s="113"/>
      <c r="L33" s="117">
        <f>K33/K37</f>
        <v>0</v>
      </c>
      <c r="M33" s="113"/>
      <c r="N33" s="117">
        <f>M33/M37</f>
        <v>0</v>
      </c>
    </row>
    <row r="34" spans="2:14" x14ac:dyDescent="0.2">
      <c r="B34" s="2"/>
      <c r="C34" s="2"/>
      <c r="D34" s="124">
        <f>C34/$C$37</f>
        <v>0</v>
      </c>
      <c r="E34" s="113"/>
      <c r="F34" s="117">
        <f>E34/E37</f>
        <v>0</v>
      </c>
      <c r="G34" s="113"/>
      <c r="H34" s="117">
        <f>G34/G37</f>
        <v>0</v>
      </c>
      <c r="I34" s="113"/>
      <c r="J34" s="117">
        <f>I34/I37</f>
        <v>0</v>
      </c>
      <c r="K34" s="113"/>
      <c r="L34" s="117">
        <f>K34/K37</f>
        <v>0</v>
      </c>
      <c r="M34" s="113"/>
      <c r="N34" s="117">
        <f>M34/M37</f>
        <v>0</v>
      </c>
    </row>
    <row r="35" spans="2:14" x14ac:dyDescent="0.2">
      <c r="B35" s="2"/>
      <c r="C35" s="2"/>
      <c r="D35" s="124">
        <f>C35/$C$37</f>
        <v>0</v>
      </c>
      <c r="E35" s="113"/>
      <c r="F35" s="117">
        <f>E35/E37</f>
        <v>0</v>
      </c>
      <c r="G35" s="113"/>
      <c r="H35" s="117">
        <f>G35/G37</f>
        <v>0</v>
      </c>
      <c r="I35" s="113"/>
      <c r="J35" s="117">
        <f>I35/I37</f>
        <v>0</v>
      </c>
      <c r="K35" s="113"/>
      <c r="L35" s="117">
        <f>K35/K37</f>
        <v>0</v>
      </c>
      <c r="M35" s="113"/>
      <c r="N35" s="117">
        <f>M35/M37</f>
        <v>0</v>
      </c>
    </row>
    <row r="36" spans="2:14" x14ac:dyDescent="0.2">
      <c r="B36" s="2"/>
      <c r="C36" s="2"/>
      <c r="D36" s="124">
        <f>C36/$C$37</f>
        <v>0</v>
      </c>
      <c r="E36" s="113"/>
      <c r="F36" s="118">
        <f>E36/E37</f>
        <v>0</v>
      </c>
      <c r="G36" s="113"/>
      <c r="H36" s="118">
        <f>G36/G37</f>
        <v>0</v>
      </c>
      <c r="I36" s="113"/>
      <c r="J36" s="118">
        <f>I36/I37</f>
        <v>0</v>
      </c>
      <c r="K36" s="113"/>
      <c r="L36" s="118">
        <f>K36/K37</f>
        <v>0</v>
      </c>
      <c r="M36" s="113"/>
      <c r="N36" s="118">
        <f>M36/M37</f>
        <v>0</v>
      </c>
    </row>
    <row r="37" spans="2:14" x14ac:dyDescent="0.2">
      <c r="B37" s="2" t="s">
        <v>47</v>
      </c>
      <c r="C37" s="113">
        <f>SUBTOTAL(109,Tabel4[Regnskab 2015])</f>
        <v>229</v>
      </c>
      <c r="D37" s="119">
        <f>SUBTOTAL(109,Tabel4[Pct. 2015])</f>
        <v>1</v>
      </c>
      <c r="E37" s="113">
        <f>SUBTOTAL(109,Tabel4[Godkendt budget 2016])</f>
        <v>250</v>
      </c>
      <c r="F37" s="119">
        <f>SUBTOTAL(109,Tabel4[Pct. 2016])</f>
        <v>1</v>
      </c>
      <c r="G37" s="113">
        <f>SUBTOTAL(109,Tabel4[Budget 2017])</f>
        <v>250</v>
      </c>
      <c r="H37" s="119">
        <f>SUBTOTAL(109,Tabel4[Pct. 2017])</f>
        <v>1</v>
      </c>
      <c r="I37" s="113">
        <f>SUBTOTAL(109,Tabel4[Budget 2018])</f>
        <v>750</v>
      </c>
      <c r="J37" s="119">
        <f>SUBTOTAL(109,Tabel4[Pct. 2018])</f>
        <v>1</v>
      </c>
      <c r="K37" s="113">
        <f>SUBTOTAL(109,Tabel4[Budget 2019])</f>
        <v>750</v>
      </c>
      <c r="L37" s="119">
        <f>SUBTOTAL(109,Tabel4[Pct. 2019])</f>
        <v>1</v>
      </c>
      <c r="M37" s="113">
        <f>SUBTOTAL(109,Tabel4[Budget 2020])</f>
        <v>750</v>
      </c>
      <c r="N37" s="119">
        <f>SUBTOTAL(109,Tabel4[Pct. 2020])</f>
        <v>1</v>
      </c>
    </row>
  </sheetData>
  <pageMargins left="0.7" right="0.7" top="0.75" bottom="0.75" header="0.3" footer="0.3"/>
  <pageSetup paperSize="9" scale="53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showGridLines="0" showZeros="0" zoomScaleNormal="100" zoomScaleSheetLayoutView="100" workbookViewId="0">
      <selection activeCell="A2" sqref="A2"/>
    </sheetView>
  </sheetViews>
  <sheetFormatPr defaultRowHeight="12.75" x14ac:dyDescent="0.2"/>
  <cols>
    <col min="1" max="1" width="28.42578125" style="3" customWidth="1"/>
    <col min="2" max="2" width="6.7109375" style="3" customWidth="1"/>
    <col min="3" max="3" width="9" style="3" customWidth="1"/>
    <col min="4" max="4" width="6.140625" style="127" customWidth="1"/>
    <col min="5" max="5" width="9" style="3" customWidth="1"/>
    <col min="6" max="6" width="6.28515625" style="147" customWidth="1"/>
    <col min="7" max="7" width="8" style="3" bestFit="1" customWidth="1"/>
    <col min="8" max="8" width="5.28515625" style="147" customWidth="1"/>
    <col min="9" max="9" width="8" style="3" bestFit="1" customWidth="1"/>
    <col min="10" max="10" width="5.42578125" style="147" customWidth="1"/>
    <col min="11" max="11" width="8" style="3" bestFit="1" customWidth="1"/>
    <col min="12" max="12" width="5.42578125" style="147" customWidth="1"/>
    <col min="13" max="13" width="8" style="3" bestFit="1" customWidth="1"/>
    <col min="14" max="14" width="6.5703125" style="147" customWidth="1"/>
    <col min="15" max="15" width="5.140625" style="3" customWidth="1"/>
    <col min="16" max="16" width="8" style="3" bestFit="1" customWidth="1"/>
    <col min="17" max="17" width="4.5703125" style="3" bestFit="1" customWidth="1"/>
    <col min="18" max="18" width="8" style="3" bestFit="1" customWidth="1"/>
    <col min="19" max="19" width="4.5703125" style="3" bestFit="1" customWidth="1"/>
    <col min="20" max="20" width="8" style="3" bestFit="1" customWidth="1"/>
    <col min="21" max="21" width="4.5703125" style="3" bestFit="1" customWidth="1"/>
    <col min="22" max="22" width="8" style="3" bestFit="1" customWidth="1"/>
    <col min="23" max="23" width="5.28515625" style="3" customWidth="1"/>
    <col min="24" max="16384" width="9.140625" style="3"/>
  </cols>
  <sheetData>
    <row r="1" spans="1:14" x14ac:dyDescent="0.2">
      <c r="A1" s="6" t="s">
        <v>58</v>
      </c>
      <c r="B1" s="1"/>
      <c r="C1" s="1"/>
      <c r="D1" s="83"/>
      <c r="E1" s="1"/>
      <c r="F1" s="148"/>
      <c r="G1" s="1"/>
      <c r="L1" s="148"/>
      <c r="N1" s="148"/>
    </row>
    <row r="2" spans="1:14" x14ac:dyDescent="0.2">
      <c r="A2" s="74" t="s">
        <v>118</v>
      </c>
      <c r="L2" s="148"/>
    </row>
    <row r="3" spans="1:14" x14ac:dyDescent="0.2">
      <c r="A3" s="27" t="s">
        <v>39</v>
      </c>
      <c r="B3" s="1"/>
      <c r="C3" s="1"/>
      <c r="F3" s="148"/>
      <c r="H3" s="148"/>
      <c r="I3" s="1"/>
      <c r="K3" s="1"/>
      <c r="L3" s="148"/>
    </row>
    <row r="4" spans="1:14" x14ac:dyDescent="0.2">
      <c r="A4" s="27" t="s">
        <v>101</v>
      </c>
      <c r="B4" s="27"/>
      <c r="C4" s="27"/>
      <c r="D4" s="83"/>
      <c r="E4" s="1"/>
      <c r="F4" s="148"/>
      <c r="G4" s="1"/>
      <c r="H4" s="148"/>
      <c r="I4" s="1"/>
      <c r="J4" s="148"/>
      <c r="K4" s="1"/>
      <c r="L4" s="148"/>
    </row>
    <row r="5" spans="1:14" ht="25.5" x14ac:dyDescent="0.2">
      <c r="A5" s="1"/>
      <c r="B5" s="1"/>
      <c r="C5" s="7" t="s">
        <v>31</v>
      </c>
      <c r="E5" s="9" t="s">
        <v>33</v>
      </c>
      <c r="G5" s="7" t="s">
        <v>32</v>
      </c>
      <c r="H5" s="148"/>
      <c r="I5" s="7" t="s">
        <v>32</v>
      </c>
      <c r="K5" s="7" t="s">
        <v>32</v>
      </c>
      <c r="M5" s="7" t="s">
        <v>32</v>
      </c>
      <c r="N5" s="148"/>
    </row>
    <row r="6" spans="1:14" x14ac:dyDescent="0.2">
      <c r="A6" s="6" t="s">
        <v>42</v>
      </c>
      <c r="B6" s="1"/>
      <c r="C6" s="18">
        <v>2015</v>
      </c>
      <c r="D6" s="83" t="s">
        <v>0</v>
      </c>
      <c r="E6" s="18">
        <v>2016</v>
      </c>
      <c r="F6" s="148" t="s">
        <v>0</v>
      </c>
      <c r="G6" s="18">
        <v>2017</v>
      </c>
      <c r="H6" s="148" t="s">
        <v>0</v>
      </c>
      <c r="I6" s="18">
        <v>2018</v>
      </c>
      <c r="J6" s="148" t="s">
        <v>0</v>
      </c>
      <c r="K6" s="18">
        <v>2019</v>
      </c>
      <c r="L6" s="148" t="s">
        <v>0</v>
      </c>
      <c r="M6" s="18">
        <v>2020</v>
      </c>
      <c r="N6" s="148" t="s">
        <v>0</v>
      </c>
    </row>
    <row r="7" spans="1:14" x14ac:dyDescent="0.2">
      <c r="A7" s="10" t="s">
        <v>9</v>
      </c>
      <c r="B7" s="10"/>
      <c r="C7" s="106">
        <v>5000</v>
      </c>
      <c r="D7" s="157">
        <f>C7/C$12</f>
        <v>0.32385517196709629</v>
      </c>
      <c r="E7" s="106">
        <v>5000</v>
      </c>
      <c r="F7" s="164">
        <f>E7/E$12</f>
        <v>0.33273441139282622</v>
      </c>
      <c r="G7" s="101">
        <v>5000</v>
      </c>
      <c r="H7" s="164">
        <f>G7/G$12</f>
        <v>0.33273441139282622</v>
      </c>
      <c r="I7" s="101">
        <v>5000</v>
      </c>
      <c r="J7" s="164">
        <f>I7/I$12</f>
        <v>0.33273441139282622</v>
      </c>
      <c r="K7" s="101">
        <v>5000</v>
      </c>
      <c r="L7" s="164">
        <f>K7/K$12</f>
        <v>0.33273441139282622</v>
      </c>
      <c r="M7" s="101">
        <v>5000</v>
      </c>
      <c r="N7" s="164">
        <f>M7/M$12</f>
        <v>0.33273441139282622</v>
      </c>
    </row>
    <row r="8" spans="1:14" x14ac:dyDescent="0.2">
      <c r="A8" s="1" t="s">
        <v>10</v>
      </c>
      <c r="B8" s="1"/>
      <c r="C8" s="104">
        <v>3000</v>
      </c>
      <c r="D8" s="158">
        <f>C8/C$12</f>
        <v>0.1943131031802578</v>
      </c>
      <c r="E8" s="104">
        <v>3000</v>
      </c>
      <c r="F8" s="165">
        <f>E8/E$12</f>
        <v>0.19964064683569574</v>
      </c>
      <c r="G8" s="99">
        <v>3000</v>
      </c>
      <c r="H8" s="165">
        <f>G8/G$12</f>
        <v>0.19964064683569574</v>
      </c>
      <c r="I8" s="99">
        <v>3000</v>
      </c>
      <c r="J8" s="165">
        <f>I8/I$12</f>
        <v>0.19964064683569574</v>
      </c>
      <c r="K8" s="99">
        <v>3000</v>
      </c>
      <c r="L8" s="165">
        <f>K8/K$12</f>
        <v>0.19964064683569574</v>
      </c>
      <c r="M8" s="99">
        <v>3000</v>
      </c>
      <c r="N8" s="165">
        <f>M8/M$12</f>
        <v>0.19964064683569574</v>
      </c>
    </row>
    <row r="9" spans="1:14" x14ac:dyDescent="0.2">
      <c r="A9" s="1" t="s">
        <v>11</v>
      </c>
      <c r="B9" s="1"/>
      <c r="C9" s="104">
        <v>4000</v>
      </c>
      <c r="D9" s="158">
        <f>C9/C$12</f>
        <v>0.25908413757367704</v>
      </c>
      <c r="E9" s="104">
        <v>4000</v>
      </c>
      <c r="F9" s="165">
        <f>E9/E$12</f>
        <v>0.26618752911426102</v>
      </c>
      <c r="G9" s="99">
        <v>4000</v>
      </c>
      <c r="H9" s="165">
        <f>G9/G$12</f>
        <v>0.26618752911426102</v>
      </c>
      <c r="I9" s="99">
        <v>4000</v>
      </c>
      <c r="J9" s="165">
        <f>I9/I$12</f>
        <v>0.26618752911426102</v>
      </c>
      <c r="K9" s="99">
        <v>4000</v>
      </c>
      <c r="L9" s="165">
        <f>K9/K$12</f>
        <v>0.26618752911426102</v>
      </c>
      <c r="M9" s="99">
        <v>4000</v>
      </c>
      <c r="N9" s="165">
        <f>M9/M$12</f>
        <v>0.26618752911426102</v>
      </c>
    </row>
    <row r="10" spans="1:14" x14ac:dyDescent="0.2">
      <c r="A10" s="1" t="s">
        <v>12</v>
      </c>
      <c r="B10" s="1"/>
      <c r="C10" s="104">
        <v>1043</v>
      </c>
      <c r="D10" s="158">
        <f>C10/C$12</f>
        <v>6.755618887233629E-2</v>
      </c>
      <c r="E10" s="104">
        <v>1500</v>
      </c>
      <c r="F10" s="165">
        <f>E10/E$12</f>
        <v>9.982032341784787E-2</v>
      </c>
      <c r="G10" s="99">
        <v>1500</v>
      </c>
      <c r="H10" s="165">
        <f>G10/G$12</f>
        <v>9.982032341784787E-2</v>
      </c>
      <c r="I10" s="99">
        <v>1500</v>
      </c>
      <c r="J10" s="165">
        <f>I10/I$12</f>
        <v>9.982032341784787E-2</v>
      </c>
      <c r="K10" s="99">
        <v>1500</v>
      </c>
      <c r="L10" s="165">
        <f>K10/K$12</f>
        <v>9.982032341784787E-2</v>
      </c>
      <c r="M10" s="99">
        <v>1500</v>
      </c>
      <c r="N10" s="165">
        <f>M10/M$12</f>
        <v>9.982032341784787E-2</v>
      </c>
    </row>
    <row r="11" spans="1:14" x14ac:dyDescent="0.2">
      <c r="A11" s="1" t="s">
        <v>100</v>
      </c>
      <c r="B11" s="1"/>
      <c r="C11" s="104">
        <v>2396</v>
      </c>
      <c r="D11" s="158">
        <f>C11/C$12</f>
        <v>0.15519139840663254</v>
      </c>
      <c r="E11" s="104">
        <v>1527</v>
      </c>
      <c r="F11" s="165">
        <f>E11/E$12</f>
        <v>0.10161708923936913</v>
      </c>
      <c r="G11" s="99">
        <v>1527</v>
      </c>
      <c r="H11" s="165">
        <f>G11/G$12</f>
        <v>0.10161708923936913</v>
      </c>
      <c r="I11" s="99">
        <v>1527</v>
      </c>
      <c r="J11" s="165">
        <f>I11/I$12</f>
        <v>0.10161708923936913</v>
      </c>
      <c r="K11" s="99">
        <v>1527</v>
      </c>
      <c r="L11" s="165">
        <f>K11/K$12</f>
        <v>0.10161708923936913</v>
      </c>
      <c r="M11" s="99">
        <v>1527</v>
      </c>
      <c r="N11" s="165">
        <f>M11/M$12</f>
        <v>0.10161708923936913</v>
      </c>
    </row>
    <row r="12" spans="1:14" s="41" customFormat="1" ht="13.5" thickBot="1" x14ac:dyDescent="0.25">
      <c r="A12" s="39" t="s">
        <v>13</v>
      </c>
      <c r="B12" s="39"/>
      <c r="C12" s="40">
        <f>SUM(C7:C11)</f>
        <v>15439</v>
      </c>
      <c r="D12" s="159"/>
      <c r="E12" s="40">
        <f>SUM(E7:E11)</f>
        <v>15027</v>
      </c>
      <c r="F12" s="159"/>
      <c r="G12" s="40">
        <f>SUM(G7:G11)</f>
        <v>15027</v>
      </c>
      <c r="H12" s="159"/>
      <c r="I12" s="40">
        <f>SUM(I7:I11)</f>
        <v>15027</v>
      </c>
      <c r="J12" s="159"/>
      <c r="K12" s="40">
        <f>SUM(K7:K11)</f>
        <v>15027</v>
      </c>
      <c r="L12" s="159"/>
      <c r="M12" s="40">
        <f>SUM(M7:M11)</f>
        <v>15027</v>
      </c>
      <c r="N12" s="159"/>
    </row>
    <row r="13" spans="1:14" ht="13.5" thickTop="1" x14ac:dyDescent="0.2">
      <c r="A13" s="1"/>
      <c r="B13" s="1"/>
      <c r="C13" s="11"/>
      <c r="D13" s="138"/>
      <c r="E13" s="11"/>
      <c r="F13" s="166"/>
      <c r="G13" s="11"/>
      <c r="H13" s="154"/>
      <c r="I13" s="11"/>
      <c r="J13" s="130"/>
      <c r="K13" s="11"/>
      <c r="L13" s="130"/>
      <c r="M13" s="11"/>
      <c r="N13" s="166"/>
    </row>
    <row r="14" spans="1:14" x14ac:dyDescent="0.2">
      <c r="A14" s="1"/>
      <c r="B14" s="1"/>
      <c r="C14" s="11"/>
      <c r="D14" s="138"/>
      <c r="E14" s="11"/>
      <c r="F14" s="166"/>
      <c r="G14" s="11"/>
      <c r="H14" s="166"/>
      <c r="I14" s="11"/>
      <c r="J14" s="130"/>
      <c r="K14" s="11"/>
      <c r="L14" s="130"/>
      <c r="M14" s="11"/>
      <c r="N14" s="166"/>
    </row>
    <row r="15" spans="1:14" x14ac:dyDescent="0.2">
      <c r="A15" s="6" t="s">
        <v>40</v>
      </c>
      <c r="B15" s="1"/>
      <c r="C15" s="11"/>
      <c r="D15" s="138"/>
      <c r="E15" s="11"/>
      <c r="F15" s="166"/>
      <c r="G15" s="11"/>
      <c r="H15" s="166"/>
      <c r="I15" s="11"/>
      <c r="J15" s="130"/>
      <c r="K15" s="11"/>
      <c r="L15" s="130"/>
      <c r="M15" s="11"/>
      <c r="N15" s="166"/>
    </row>
    <row r="16" spans="1:14" x14ac:dyDescent="0.2">
      <c r="A16" s="10" t="s">
        <v>14</v>
      </c>
      <c r="B16" s="10"/>
      <c r="C16" s="106">
        <v>3000</v>
      </c>
      <c r="D16" s="157">
        <f>C16/C$21</f>
        <v>0.2240980055277508</v>
      </c>
      <c r="E16" s="106">
        <v>2000</v>
      </c>
      <c r="F16" s="164">
        <f>E16/E$21</f>
        <v>0.16307893020221786</v>
      </c>
      <c r="G16" s="101">
        <v>2000</v>
      </c>
      <c r="H16" s="164">
        <f>G16/G$21</f>
        <v>0.16307893020221786</v>
      </c>
      <c r="I16" s="101">
        <v>2000</v>
      </c>
      <c r="J16" s="164">
        <f>I16/I$21</f>
        <v>0.16307893020221786</v>
      </c>
      <c r="K16" s="101">
        <v>2000</v>
      </c>
      <c r="L16" s="164">
        <f>K16/K$21</f>
        <v>0.16307893020221786</v>
      </c>
      <c r="M16" s="101">
        <v>2000</v>
      </c>
      <c r="N16" s="164">
        <f>M16/M$21</f>
        <v>0.16307893020221786</v>
      </c>
    </row>
    <row r="17" spans="1:14" x14ac:dyDescent="0.2">
      <c r="A17" s="1" t="s">
        <v>15</v>
      </c>
      <c r="B17" s="1"/>
      <c r="C17" s="104">
        <v>4000</v>
      </c>
      <c r="D17" s="158">
        <f>C17/C$21</f>
        <v>0.29879734070366776</v>
      </c>
      <c r="E17" s="104">
        <v>3000</v>
      </c>
      <c r="F17" s="165">
        <f>E17/E$21</f>
        <v>0.2446183953033268</v>
      </c>
      <c r="G17" s="99">
        <v>3000</v>
      </c>
      <c r="H17" s="165">
        <f>G17/G$21</f>
        <v>0.2446183953033268</v>
      </c>
      <c r="I17" s="99">
        <v>3000</v>
      </c>
      <c r="J17" s="165">
        <f>I17/I$21</f>
        <v>0.2446183953033268</v>
      </c>
      <c r="K17" s="99">
        <v>3000</v>
      </c>
      <c r="L17" s="165">
        <f>K17/K$21</f>
        <v>0.2446183953033268</v>
      </c>
      <c r="M17" s="99">
        <v>3000</v>
      </c>
      <c r="N17" s="165">
        <f>M17/M$21</f>
        <v>0.2446183953033268</v>
      </c>
    </row>
    <row r="18" spans="1:14" x14ac:dyDescent="0.2">
      <c r="A18" s="1" t="s">
        <v>48</v>
      </c>
      <c r="B18" s="1"/>
      <c r="C18" s="104">
        <v>1658</v>
      </c>
      <c r="D18" s="158">
        <f>C18/C$21</f>
        <v>0.12385149772167028</v>
      </c>
      <c r="E18" s="104">
        <v>2000</v>
      </c>
      <c r="F18" s="165">
        <f>E18/E$21</f>
        <v>0.16307893020221786</v>
      </c>
      <c r="G18" s="99">
        <v>2000</v>
      </c>
      <c r="H18" s="165">
        <f>G18/G$21</f>
        <v>0.16307893020221786</v>
      </c>
      <c r="I18" s="99">
        <v>2000</v>
      </c>
      <c r="J18" s="165">
        <f>I18/I$21</f>
        <v>0.16307893020221786</v>
      </c>
      <c r="K18" s="99">
        <v>2000</v>
      </c>
      <c r="L18" s="165">
        <f>K18/K$21</f>
        <v>0.16307893020221786</v>
      </c>
      <c r="M18" s="99">
        <v>2000</v>
      </c>
      <c r="N18" s="165">
        <f>M18/M$21</f>
        <v>0.16307893020221786</v>
      </c>
    </row>
    <row r="19" spans="1:14" x14ac:dyDescent="0.2">
      <c r="A19" s="1" t="s">
        <v>12</v>
      </c>
      <c r="B19" s="1"/>
      <c r="C19" s="104">
        <v>3317</v>
      </c>
      <c r="D19" s="158">
        <f>C19/C$21</f>
        <v>0.24777769477851647</v>
      </c>
      <c r="E19" s="104">
        <v>4000</v>
      </c>
      <c r="F19" s="165">
        <f>E19/E$21</f>
        <v>0.32615786040443573</v>
      </c>
      <c r="G19" s="99">
        <v>4000</v>
      </c>
      <c r="H19" s="165">
        <f>G19/G$21</f>
        <v>0.32615786040443573</v>
      </c>
      <c r="I19" s="99">
        <v>4000</v>
      </c>
      <c r="J19" s="165">
        <f>I19/I$21</f>
        <v>0.32615786040443573</v>
      </c>
      <c r="K19" s="99">
        <v>4000</v>
      </c>
      <c r="L19" s="165">
        <f>K19/K$21</f>
        <v>0.32615786040443573</v>
      </c>
      <c r="M19" s="99">
        <v>4000</v>
      </c>
      <c r="N19" s="165">
        <f>M19/M$21</f>
        <v>0.32615786040443573</v>
      </c>
    </row>
    <row r="20" spans="1:14" x14ac:dyDescent="0.2">
      <c r="A20" s="1" t="s">
        <v>100</v>
      </c>
      <c r="B20" s="1"/>
      <c r="C20" s="104">
        <v>1412</v>
      </c>
      <c r="D20" s="158">
        <f>C20/C$21</f>
        <v>0.10547546126839472</v>
      </c>
      <c r="E20" s="104">
        <v>1264</v>
      </c>
      <c r="F20" s="165">
        <f>E20/E$21</f>
        <v>0.10306588388780169</v>
      </c>
      <c r="G20" s="99">
        <v>1264</v>
      </c>
      <c r="H20" s="165">
        <f>G20/G$21</f>
        <v>0.10306588388780169</v>
      </c>
      <c r="I20" s="99">
        <v>1264</v>
      </c>
      <c r="J20" s="165">
        <f>I20/I$21</f>
        <v>0.10306588388780169</v>
      </c>
      <c r="K20" s="99">
        <v>1264</v>
      </c>
      <c r="L20" s="165">
        <f>K20/K$21</f>
        <v>0.10306588388780169</v>
      </c>
      <c r="M20" s="99">
        <v>1264</v>
      </c>
      <c r="N20" s="165">
        <f>M20/M$21</f>
        <v>0.10306588388780169</v>
      </c>
    </row>
    <row r="21" spans="1:14" s="41" customFormat="1" ht="13.5" thickBot="1" x14ac:dyDescent="0.25">
      <c r="A21" s="39" t="s">
        <v>16</v>
      </c>
      <c r="B21" s="39"/>
      <c r="C21" s="40">
        <f>SUM(C16:C20)</f>
        <v>13387</v>
      </c>
      <c r="D21" s="159"/>
      <c r="E21" s="40">
        <f>SUM(E16:E20)</f>
        <v>12264</v>
      </c>
      <c r="F21" s="159"/>
      <c r="G21" s="40">
        <f>SUM(G16:G20)</f>
        <v>12264</v>
      </c>
      <c r="H21" s="159"/>
      <c r="I21" s="40">
        <f>SUM(I16:I20)</f>
        <v>12264</v>
      </c>
      <c r="J21" s="159"/>
      <c r="K21" s="40">
        <f>SUM(K16:K20)</f>
        <v>12264</v>
      </c>
      <c r="L21" s="159"/>
      <c r="M21" s="40">
        <f>SUM(M16:M20)</f>
        <v>12264</v>
      </c>
      <c r="N21" s="159"/>
    </row>
    <row r="22" spans="1:14" ht="13.5" thickTop="1" x14ac:dyDescent="0.2">
      <c r="A22" s="1"/>
      <c r="B22" s="1"/>
      <c r="C22" s="29"/>
      <c r="D22" s="130"/>
      <c r="E22" s="29"/>
      <c r="F22" s="166"/>
      <c r="G22" s="29"/>
      <c r="H22" s="166"/>
      <c r="I22" s="29"/>
      <c r="J22" s="130"/>
      <c r="K22" s="29"/>
      <c r="L22" s="130"/>
      <c r="M22" s="29"/>
      <c r="N22" s="166"/>
    </row>
    <row r="23" spans="1:14" x14ac:dyDescent="0.2">
      <c r="A23" s="1"/>
      <c r="B23" s="1"/>
      <c r="C23" s="11"/>
      <c r="D23" s="138"/>
      <c r="E23" s="11"/>
      <c r="F23" s="166"/>
      <c r="G23" s="11"/>
      <c r="H23" s="166"/>
      <c r="I23" s="11"/>
      <c r="J23" s="130"/>
      <c r="K23" s="11"/>
      <c r="L23" s="130"/>
      <c r="M23" s="11"/>
      <c r="N23" s="166"/>
    </row>
    <row r="24" spans="1:14" x14ac:dyDescent="0.2">
      <c r="A24" s="21" t="s">
        <v>41</v>
      </c>
      <c r="B24" s="24"/>
      <c r="C24" s="15"/>
      <c r="D24" s="160"/>
      <c r="E24" s="15"/>
      <c r="F24" s="167"/>
      <c r="G24" s="15"/>
      <c r="H24" s="167"/>
      <c r="I24" s="15"/>
      <c r="J24" s="131"/>
      <c r="K24" s="15"/>
      <c r="L24" s="131"/>
      <c r="M24" s="15"/>
      <c r="N24" s="167"/>
    </row>
    <row r="25" spans="1:14" x14ac:dyDescent="0.2">
      <c r="A25" s="10" t="s">
        <v>17</v>
      </c>
      <c r="B25" s="10"/>
      <c r="C25" s="104">
        <v>2000</v>
      </c>
      <c r="D25" s="158">
        <f>C25/C$30</f>
        <v>9.4576062798505695E-2</v>
      </c>
      <c r="E25" s="106">
        <v>3000</v>
      </c>
      <c r="F25" s="165">
        <f>E25/E$30</f>
        <v>0.13840830449826991</v>
      </c>
      <c r="G25" s="101">
        <v>3000</v>
      </c>
      <c r="H25" s="165">
        <f>G25/G$30</f>
        <v>0.13840830449826991</v>
      </c>
      <c r="I25" s="101">
        <v>3000</v>
      </c>
      <c r="J25" s="165">
        <f>I25/I$30</f>
        <v>0.13840830449826991</v>
      </c>
      <c r="K25" s="101">
        <v>3000</v>
      </c>
      <c r="L25" s="165">
        <f>K25/K$30</f>
        <v>0.13840830449826991</v>
      </c>
      <c r="M25" s="101">
        <v>3000</v>
      </c>
      <c r="N25" s="164">
        <f>M25/M$30</f>
        <v>0.13840830449826991</v>
      </c>
    </row>
    <row r="26" spans="1:14" x14ac:dyDescent="0.2">
      <c r="A26" s="1" t="s">
        <v>18</v>
      </c>
      <c r="B26" s="1"/>
      <c r="C26" s="104">
        <v>11000</v>
      </c>
      <c r="D26" s="158">
        <f>C26/C$30</f>
        <v>0.52016834539178136</v>
      </c>
      <c r="E26" s="104">
        <v>11000</v>
      </c>
      <c r="F26" s="165">
        <f>E26/E$30</f>
        <v>0.50749711649365625</v>
      </c>
      <c r="G26" s="99">
        <v>11000</v>
      </c>
      <c r="H26" s="165">
        <f>G26/G$30</f>
        <v>0.50749711649365625</v>
      </c>
      <c r="I26" s="99">
        <v>11000</v>
      </c>
      <c r="J26" s="165">
        <f>I26/I$30</f>
        <v>0.50749711649365625</v>
      </c>
      <c r="K26" s="99">
        <v>11000</v>
      </c>
      <c r="L26" s="165">
        <f>K26/K$30</f>
        <v>0.50749711649365625</v>
      </c>
      <c r="M26" s="99">
        <v>11000</v>
      </c>
      <c r="N26" s="165">
        <f>M26/M$30</f>
        <v>0.50749711649365625</v>
      </c>
    </row>
    <row r="27" spans="1:14" x14ac:dyDescent="0.2">
      <c r="A27" s="1" t="s">
        <v>19</v>
      </c>
      <c r="B27" s="1"/>
      <c r="C27" s="104">
        <v>2986</v>
      </c>
      <c r="D27" s="158">
        <f>C27/C$30</f>
        <v>0.14120206175816902</v>
      </c>
      <c r="E27" s="104">
        <v>2000</v>
      </c>
      <c r="F27" s="165">
        <f>E27/E$30</f>
        <v>9.22722029988466E-2</v>
      </c>
      <c r="G27" s="99">
        <v>2000</v>
      </c>
      <c r="H27" s="165">
        <f>G27/G$30</f>
        <v>9.22722029988466E-2</v>
      </c>
      <c r="I27" s="99">
        <v>2000</v>
      </c>
      <c r="J27" s="165">
        <f>I27/I$30</f>
        <v>9.22722029988466E-2</v>
      </c>
      <c r="K27" s="99">
        <v>2000</v>
      </c>
      <c r="L27" s="165">
        <f>K27/K$30</f>
        <v>9.22722029988466E-2</v>
      </c>
      <c r="M27" s="99">
        <v>2000</v>
      </c>
      <c r="N27" s="165">
        <f>M27/M$30</f>
        <v>9.22722029988466E-2</v>
      </c>
    </row>
    <row r="28" spans="1:14" x14ac:dyDescent="0.2">
      <c r="A28" s="1" t="s">
        <v>12</v>
      </c>
      <c r="B28" s="1"/>
      <c r="C28" s="104">
        <v>4000</v>
      </c>
      <c r="D28" s="158">
        <f>C28/C$30</f>
        <v>0.18915212559701139</v>
      </c>
      <c r="E28" s="104">
        <v>4000</v>
      </c>
      <c r="F28" s="165">
        <f>E28/E$30</f>
        <v>0.1845444059976932</v>
      </c>
      <c r="G28" s="99">
        <v>4000</v>
      </c>
      <c r="H28" s="165">
        <f>G28/G$30</f>
        <v>0.1845444059976932</v>
      </c>
      <c r="I28" s="99">
        <v>4000</v>
      </c>
      <c r="J28" s="165">
        <f>I28/I$30</f>
        <v>0.1845444059976932</v>
      </c>
      <c r="K28" s="99">
        <v>4000</v>
      </c>
      <c r="L28" s="165">
        <f>K28/K$30</f>
        <v>0.1845444059976932</v>
      </c>
      <c r="M28" s="99">
        <v>4000</v>
      </c>
      <c r="N28" s="165">
        <f>M28/M$30</f>
        <v>0.1845444059976932</v>
      </c>
    </row>
    <row r="29" spans="1:14" x14ac:dyDescent="0.2">
      <c r="A29" s="1" t="s">
        <v>100</v>
      </c>
      <c r="B29" s="1"/>
      <c r="C29" s="104">
        <v>1161</v>
      </c>
      <c r="D29" s="158">
        <f>C29/C$30</f>
        <v>5.4901404454532558E-2</v>
      </c>
      <c r="E29" s="104">
        <v>1675</v>
      </c>
      <c r="F29" s="165">
        <f>E29/E$30</f>
        <v>7.7277970011534025E-2</v>
      </c>
      <c r="G29" s="99">
        <v>1675</v>
      </c>
      <c r="H29" s="165">
        <f>G29/G$30</f>
        <v>7.7277970011534025E-2</v>
      </c>
      <c r="I29" s="99">
        <v>1675</v>
      </c>
      <c r="J29" s="165">
        <f>I29/I$30</f>
        <v>7.7277970011534025E-2</v>
      </c>
      <c r="K29" s="99">
        <v>1675</v>
      </c>
      <c r="L29" s="165">
        <f>K29/K$30</f>
        <v>7.7277970011534025E-2</v>
      </c>
      <c r="M29" s="99">
        <v>1675</v>
      </c>
      <c r="N29" s="165">
        <f>M29/M$30</f>
        <v>7.7277970011534025E-2</v>
      </c>
    </row>
    <row r="30" spans="1:14" s="28" customFormat="1" ht="13.5" thickBot="1" x14ac:dyDescent="0.25">
      <c r="A30" s="47" t="s">
        <v>20</v>
      </c>
      <c r="B30" s="47"/>
      <c r="C30" s="40">
        <f>SUM(C25:C29)</f>
        <v>21147</v>
      </c>
      <c r="D30" s="161"/>
      <c r="E30" s="40">
        <f>SUM(E25:E29)</f>
        <v>21675</v>
      </c>
      <c r="F30" s="161"/>
      <c r="G30" s="40">
        <f>SUM(G25:G29)</f>
        <v>21675</v>
      </c>
      <c r="H30" s="161"/>
      <c r="I30" s="40">
        <f>SUM(I25:I29)</f>
        <v>21675</v>
      </c>
      <c r="J30" s="161"/>
      <c r="K30" s="40">
        <f>SUM(K25:K29)</f>
        <v>21675</v>
      </c>
      <c r="L30" s="161"/>
      <c r="M30" s="40">
        <f>SUM(M25:M29)</f>
        <v>21675</v>
      </c>
      <c r="N30" s="159"/>
    </row>
    <row r="31" spans="1:14" ht="13.5" thickTop="1" x14ac:dyDescent="0.2">
      <c r="A31" s="1"/>
      <c r="B31" s="1"/>
      <c r="C31" s="29"/>
      <c r="D31" s="130"/>
      <c r="E31" s="29"/>
      <c r="F31" s="166"/>
      <c r="G31" s="29"/>
      <c r="H31" s="166"/>
      <c r="I31" s="29"/>
      <c r="J31" s="130"/>
      <c r="K31" s="29"/>
      <c r="L31" s="130"/>
      <c r="M31" s="29"/>
      <c r="N31" s="166"/>
    </row>
    <row r="32" spans="1:14" x14ac:dyDescent="0.2">
      <c r="A32" s="1"/>
      <c r="B32" s="1"/>
      <c r="C32" s="11"/>
      <c r="D32" s="138"/>
      <c r="E32" s="11"/>
      <c r="F32" s="166"/>
      <c r="G32" s="11"/>
      <c r="H32" s="166"/>
      <c r="I32" s="11"/>
      <c r="J32" s="130"/>
      <c r="K32" s="11"/>
      <c r="L32" s="130"/>
      <c r="M32" s="11"/>
      <c r="N32" s="166"/>
    </row>
    <row r="33" spans="1:14" x14ac:dyDescent="0.2">
      <c r="A33" s="21" t="s">
        <v>49</v>
      </c>
      <c r="B33" s="16"/>
      <c r="C33" s="15"/>
      <c r="D33" s="160"/>
      <c r="E33" s="15"/>
      <c r="F33" s="167"/>
      <c r="G33" s="15"/>
      <c r="H33" s="167"/>
      <c r="I33" s="15"/>
      <c r="J33" s="131"/>
      <c r="K33" s="15"/>
      <c r="L33" s="131"/>
      <c r="M33" s="15"/>
      <c r="N33" s="167"/>
    </row>
    <row r="34" spans="1:14" x14ac:dyDescent="0.2">
      <c r="A34" s="1" t="s">
        <v>51</v>
      </c>
      <c r="B34" s="1"/>
      <c r="C34" s="104">
        <v>10614</v>
      </c>
      <c r="D34" s="158">
        <f>C34/C$36</f>
        <v>0.71340233902406236</v>
      </c>
      <c r="E34" s="104">
        <v>11000</v>
      </c>
      <c r="F34" s="165">
        <f>E34/E$36</f>
        <v>0.71895424836601307</v>
      </c>
      <c r="G34" s="99">
        <v>11000</v>
      </c>
      <c r="H34" s="165">
        <f>G34/G$36</f>
        <v>0.71895424836601307</v>
      </c>
      <c r="I34" s="99">
        <v>11000</v>
      </c>
      <c r="J34" s="165">
        <f>I34/I$36</f>
        <v>0.7142857142857143</v>
      </c>
      <c r="K34" s="99">
        <v>11000</v>
      </c>
      <c r="L34" s="165">
        <f>K34/K$36</f>
        <v>0.7142857142857143</v>
      </c>
      <c r="M34" s="99">
        <v>11000</v>
      </c>
      <c r="N34" s="165">
        <f>M34/M$36</f>
        <v>0.7142857142857143</v>
      </c>
    </row>
    <row r="35" spans="1:14" x14ac:dyDescent="0.2">
      <c r="A35" s="1" t="s">
        <v>52</v>
      </c>
      <c r="B35" s="1"/>
      <c r="C35" s="104">
        <v>4264</v>
      </c>
      <c r="D35" s="158">
        <f>C35/C$36</f>
        <v>0.28659766097593764</v>
      </c>
      <c r="E35" s="104">
        <v>4300</v>
      </c>
      <c r="F35" s="165">
        <f>E35/E$36</f>
        <v>0.28104575163398693</v>
      </c>
      <c r="G35" s="99">
        <v>4300</v>
      </c>
      <c r="H35" s="165">
        <f>G35/G$36</f>
        <v>0.28104575163398693</v>
      </c>
      <c r="I35" s="99">
        <v>4400</v>
      </c>
      <c r="J35" s="165">
        <f>I35/I$36</f>
        <v>0.2857142857142857</v>
      </c>
      <c r="K35" s="99">
        <v>4400</v>
      </c>
      <c r="L35" s="165">
        <f>K35/K$36</f>
        <v>0.2857142857142857</v>
      </c>
      <c r="M35" s="99">
        <v>4400</v>
      </c>
      <c r="N35" s="165">
        <f>M35/M$36</f>
        <v>0.2857142857142857</v>
      </c>
    </row>
    <row r="36" spans="1:14" s="41" customFormat="1" ht="13.5" thickBot="1" x14ac:dyDescent="0.25">
      <c r="A36" s="39" t="s">
        <v>50</v>
      </c>
      <c r="B36" s="39"/>
      <c r="C36" s="40">
        <f>SUM(C34:C35)</f>
        <v>14878</v>
      </c>
      <c r="D36" s="159"/>
      <c r="E36" s="40">
        <f>SUM(E34:E35)</f>
        <v>15300</v>
      </c>
      <c r="F36" s="159"/>
      <c r="G36" s="40">
        <f>SUM(G34:G35)</f>
        <v>15300</v>
      </c>
      <c r="H36" s="159"/>
      <c r="I36" s="40">
        <f>SUM(I34:I35)</f>
        <v>15400</v>
      </c>
      <c r="J36" s="159"/>
      <c r="K36" s="40">
        <f>SUM(K34:K35)</f>
        <v>15400</v>
      </c>
      <c r="L36" s="159"/>
      <c r="M36" s="40">
        <f>SUM(M34:M35)</f>
        <v>15400</v>
      </c>
      <c r="N36" s="159"/>
    </row>
    <row r="37" spans="1:14" s="41" customFormat="1" ht="13.5" thickTop="1" x14ac:dyDescent="0.2">
      <c r="A37" s="48"/>
      <c r="B37" s="48"/>
      <c r="C37" s="31"/>
      <c r="D37" s="154"/>
      <c r="E37" s="31"/>
      <c r="F37" s="154"/>
      <c r="G37" s="31"/>
      <c r="H37" s="154"/>
      <c r="I37" s="31"/>
      <c r="J37" s="154"/>
      <c r="K37" s="31"/>
      <c r="L37" s="154"/>
      <c r="M37" s="31"/>
      <c r="N37" s="154"/>
    </row>
    <row r="38" spans="1:14" x14ac:dyDescent="0.2">
      <c r="A38" s="1"/>
      <c r="B38" s="1"/>
      <c r="C38" s="11"/>
      <c r="D38" s="138"/>
      <c r="E38" s="11"/>
      <c r="F38" s="166"/>
      <c r="G38" s="11"/>
      <c r="H38" s="166"/>
      <c r="I38" s="11"/>
      <c r="J38" s="130"/>
      <c r="K38" s="13"/>
      <c r="L38" s="130"/>
      <c r="M38" s="13"/>
      <c r="N38" s="166"/>
    </row>
    <row r="39" spans="1:14" x14ac:dyDescent="0.2">
      <c r="A39" s="44" t="s">
        <v>1</v>
      </c>
      <c r="B39" s="10"/>
      <c r="C39" s="12"/>
      <c r="D39" s="162"/>
      <c r="E39" s="12"/>
      <c r="F39" s="168"/>
      <c r="G39" s="12"/>
      <c r="H39" s="168"/>
      <c r="I39" s="12"/>
      <c r="J39" s="132"/>
      <c r="K39" s="45"/>
      <c r="L39" s="132"/>
      <c r="M39" s="45"/>
      <c r="N39" s="168"/>
    </row>
    <row r="40" spans="1:14" s="41" customFormat="1" ht="13.5" thickBot="1" x14ac:dyDescent="0.25">
      <c r="A40" s="54" t="s">
        <v>27</v>
      </c>
      <c r="B40" s="54"/>
      <c r="C40" s="46">
        <f>C36+C30+C21+C12</f>
        <v>64851</v>
      </c>
      <c r="D40" s="163"/>
      <c r="E40" s="46">
        <f>E36+E30+E21+E12</f>
        <v>64266</v>
      </c>
      <c r="F40" s="169"/>
      <c r="G40" s="46">
        <f>G36+G30+G21+G12</f>
        <v>64266</v>
      </c>
      <c r="H40" s="169"/>
      <c r="I40" s="46">
        <f>I36+I30+I21+I12</f>
        <v>64366</v>
      </c>
      <c r="J40" s="163"/>
      <c r="K40" s="46">
        <f>K36+K30+K21+K12</f>
        <v>64366</v>
      </c>
      <c r="L40" s="163"/>
      <c r="M40" s="46">
        <f>M36+M30+M21+M12</f>
        <v>64366</v>
      </c>
      <c r="N40" s="169"/>
    </row>
    <row r="41" spans="1:14" x14ac:dyDescent="0.2">
      <c r="A41" s="1"/>
      <c r="B41" s="1"/>
      <c r="C41" s="25"/>
      <c r="D41" s="83"/>
      <c r="E41" s="25"/>
      <c r="G41" s="25"/>
      <c r="I41" s="25"/>
      <c r="J41" s="148"/>
      <c r="K41" s="25"/>
      <c r="L41" s="148"/>
      <c r="M41" s="25"/>
    </row>
    <row r="42" spans="1:14" x14ac:dyDescent="0.2">
      <c r="A42" s="1"/>
      <c r="B42" s="1"/>
      <c r="C42" s="11"/>
      <c r="D42" s="83"/>
      <c r="E42" s="11"/>
      <c r="G42" s="11"/>
      <c r="I42" s="11"/>
      <c r="J42" s="148"/>
      <c r="K42" s="11"/>
      <c r="L42" s="148"/>
      <c r="M42" s="13"/>
    </row>
    <row r="43" spans="1:14" x14ac:dyDescent="0.2">
      <c r="A43" s="6"/>
      <c r="B43" s="1"/>
      <c r="C43" s="1"/>
      <c r="D43" s="83"/>
      <c r="E43" s="1"/>
      <c r="G43" s="1"/>
      <c r="I43" s="11"/>
      <c r="J43" s="148"/>
      <c r="K43" s="11"/>
      <c r="L43" s="148"/>
      <c r="M43" s="13"/>
    </row>
    <row r="44" spans="1:14" x14ac:dyDescent="0.2">
      <c r="A44" s="6"/>
      <c r="B44" s="1"/>
      <c r="C44" s="1"/>
      <c r="D44" s="83"/>
      <c r="E44" s="1"/>
      <c r="F44" s="148"/>
      <c r="G44" s="1"/>
      <c r="H44" s="148"/>
      <c r="I44" s="1"/>
      <c r="J44" s="148"/>
      <c r="K44" s="1"/>
      <c r="L44" s="148"/>
    </row>
    <row r="45" spans="1:14" x14ac:dyDescent="0.2">
      <c r="A45" s="1"/>
      <c r="B45" s="1"/>
      <c r="C45" s="1"/>
      <c r="D45" s="83"/>
      <c r="E45" s="1"/>
      <c r="F45" s="148"/>
      <c r="G45" s="1"/>
      <c r="H45" s="148"/>
      <c r="I45" s="1"/>
      <c r="J45" s="148"/>
      <c r="K45" s="1"/>
      <c r="L45" s="148"/>
    </row>
    <row r="46" spans="1:14" x14ac:dyDescent="0.2">
      <c r="A46" s="1"/>
      <c r="B46" s="1"/>
      <c r="C46" s="1"/>
      <c r="D46" s="83"/>
      <c r="E46" s="1"/>
      <c r="F46" s="148"/>
      <c r="G46" s="1"/>
      <c r="H46" s="148"/>
      <c r="I46" s="1"/>
      <c r="J46" s="148"/>
      <c r="K46" s="1"/>
      <c r="L46" s="148"/>
    </row>
    <row r="47" spans="1:14" x14ac:dyDescent="0.2">
      <c r="A47" s="1"/>
      <c r="B47" s="1"/>
      <c r="C47" s="1"/>
      <c r="D47" s="83"/>
      <c r="E47" s="1"/>
      <c r="F47" s="148"/>
      <c r="G47" s="1"/>
      <c r="H47" s="148"/>
      <c r="I47" s="1"/>
      <c r="J47" s="148"/>
      <c r="K47" s="1"/>
      <c r="L47" s="148"/>
    </row>
    <row r="48" spans="1:14" x14ac:dyDescent="0.2">
      <c r="A48" s="1"/>
      <c r="B48" s="1"/>
      <c r="C48" s="1"/>
      <c r="D48" s="83"/>
      <c r="E48" s="1"/>
      <c r="F48" s="148"/>
      <c r="G48" s="1"/>
      <c r="H48" s="148"/>
      <c r="I48" s="1"/>
      <c r="J48" s="148"/>
      <c r="K48" s="1"/>
      <c r="L48" s="148"/>
    </row>
    <row r="49" spans="1:12" x14ac:dyDescent="0.2">
      <c r="A49" s="1"/>
      <c r="B49" s="1"/>
      <c r="C49" s="1"/>
      <c r="D49" s="83"/>
      <c r="E49" s="1"/>
      <c r="F49" s="148"/>
      <c r="G49" s="1"/>
      <c r="H49" s="148"/>
      <c r="I49" s="1"/>
      <c r="J49" s="148"/>
      <c r="K49" s="1"/>
      <c r="L49" s="148"/>
    </row>
    <row r="50" spans="1:12" x14ac:dyDescent="0.2">
      <c r="A50" s="1"/>
      <c r="B50" s="1"/>
      <c r="C50" s="1"/>
      <c r="D50" s="83"/>
      <c r="E50" s="1"/>
      <c r="F50" s="148"/>
      <c r="G50" s="1"/>
      <c r="H50" s="148"/>
      <c r="I50" s="1"/>
      <c r="J50" s="148"/>
      <c r="K50" s="1"/>
      <c r="L50" s="148"/>
    </row>
    <row r="51" spans="1:12" x14ac:dyDescent="0.2">
      <c r="A51" s="1"/>
      <c r="B51" s="1"/>
      <c r="C51" s="1"/>
      <c r="D51" s="83"/>
      <c r="E51" s="1"/>
      <c r="F51" s="148"/>
      <c r="G51" s="1"/>
      <c r="H51" s="148"/>
      <c r="I51" s="1"/>
      <c r="J51" s="148"/>
      <c r="K51" s="1"/>
      <c r="L51" s="148"/>
    </row>
    <row r="52" spans="1:12" x14ac:dyDescent="0.2">
      <c r="A52" s="1"/>
      <c r="B52" s="1"/>
      <c r="C52" s="1"/>
      <c r="D52" s="83"/>
      <c r="E52" s="1"/>
      <c r="F52" s="148"/>
      <c r="G52" s="1"/>
      <c r="H52" s="148"/>
      <c r="I52" s="1"/>
      <c r="J52" s="148"/>
      <c r="K52" s="1"/>
      <c r="L52" s="148"/>
    </row>
    <row r="53" spans="1:12" x14ac:dyDescent="0.2">
      <c r="A53" s="1"/>
      <c r="B53" s="1"/>
      <c r="C53" s="1"/>
      <c r="D53" s="83"/>
      <c r="E53" s="1"/>
      <c r="F53" s="148"/>
      <c r="G53" s="1"/>
      <c r="H53" s="148"/>
      <c r="I53" s="1"/>
      <c r="J53" s="148"/>
      <c r="K53" s="1"/>
      <c r="L53" s="148"/>
    </row>
    <row r="54" spans="1:12" x14ac:dyDescent="0.2">
      <c r="A54" s="1"/>
      <c r="B54" s="1"/>
      <c r="C54" s="1"/>
      <c r="D54" s="83"/>
      <c r="E54" s="1"/>
      <c r="F54" s="148"/>
      <c r="G54" s="1"/>
      <c r="H54" s="148"/>
      <c r="I54" s="1"/>
      <c r="J54" s="148"/>
      <c r="K54" s="1"/>
      <c r="L54" s="148"/>
    </row>
    <row r="55" spans="1:12" x14ac:dyDescent="0.2">
      <c r="A55" s="1"/>
      <c r="B55" s="1"/>
      <c r="C55" s="1"/>
      <c r="D55" s="83"/>
      <c r="E55" s="1"/>
      <c r="F55" s="148"/>
      <c r="G55" s="1"/>
      <c r="H55" s="148"/>
      <c r="I55" s="1"/>
      <c r="J55" s="148"/>
      <c r="K55" s="1"/>
      <c r="L55" s="148"/>
    </row>
    <row r="56" spans="1:12" x14ac:dyDescent="0.2">
      <c r="A56" s="1"/>
      <c r="B56" s="1"/>
      <c r="C56" s="1"/>
      <c r="D56" s="83"/>
      <c r="E56" s="1"/>
      <c r="F56" s="148"/>
      <c r="G56" s="1"/>
      <c r="H56" s="148"/>
      <c r="I56" s="1"/>
      <c r="J56" s="148"/>
      <c r="K56" s="1"/>
      <c r="L56" s="148"/>
    </row>
    <row r="57" spans="1:12" x14ac:dyDescent="0.2">
      <c r="A57" s="1"/>
      <c r="B57" s="1"/>
      <c r="C57" s="1"/>
      <c r="D57" s="83"/>
      <c r="E57" s="1"/>
      <c r="F57" s="148"/>
      <c r="G57" s="1"/>
      <c r="H57" s="148"/>
      <c r="I57" s="1"/>
      <c r="J57" s="148"/>
      <c r="K57" s="1"/>
      <c r="L57" s="148"/>
    </row>
    <row r="58" spans="1:12" x14ac:dyDescent="0.2">
      <c r="A58" s="1"/>
      <c r="B58" s="1"/>
      <c r="C58" s="1"/>
      <c r="D58" s="83"/>
      <c r="E58" s="1"/>
      <c r="F58" s="148"/>
      <c r="G58" s="1"/>
      <c r="H58" s="148"/>
      <c r="I58" s="1"/>
      <c r="J58" s="148"/>
      <c r="K58" s="1"/>
      <c r="L58" s="148"/>
    </row>
    <row r="59" spans="1:12" x14ac:dyDescent="0.2">
      <c r="A59" s="1"/>
      <c r="B59" s="1"/>
      <c r="C59" s="1"/>
      <c r="D59" s="83"/>
      <c r="E59" s="1"/>
      <c r="F59" s="148"/>
      <c r="G59" s="1"/>
      <c r="H59" s="148"/>
      <c r="I59" s="1"/>
      <c r="J59" s="148"/>
      <c r="K59" s="1"/>
      <c r="L59" s="148"/>
    </row>
    <row r="60" spans="1:12" x14ac:dyDescent="0.2">
      <c r="A60" s="1"/>
      <c r="B60" s="1"/>
      <c r="C60" s="1"/>
      <c r="D60" s="83"/>
      <c r="E60" s="1"/>
      <c r="F60" s="148"/>
      <c r="G60" s="1"/>
      <c r="H60" s="148"/>
      <c r="I60" s="1"/>
      <c r="J60" s="148"/>
      <c r="K60" s="1"/>
      <c r="L60" s="148"/>
    </row>
    <row r="61" spans="1:12" x14ac:dyDescent="0.2">
      <c r="A61" s="1"/>
      <c r="B61" s="1"/>
      <c r="C61" s="1"/>
      <c r="D61" s="83"/>
      <c r="E61" s="1"/>
      <c r="F61" s="148"/>
      <c r="G61" s="1"/>
      <c r="H61" s="148"/>
      <c r="I61" s="1"/>
      <c r="J61" s="148"/>
      <c r="K61" s="1"/>
      <c r="L61" s="148"/>
    </row>
    <row r="62" spans="1:12" x14ac:dyDescent="0.2">
      <c r="A62" s="1"/>
      <c r="B62" s="1"/>
      <c r="C62" s="1"/>
      <c r="D62" s="83"/>
      <c r="E62" s="1"/>
      <c r="F62" s="148"/>
      <c r="G62" s="1"/>
      <c r="H62" s="148"/>
      <c r="I62" s="1"/>
      <c r="J62" s="148"/>
      <c r="K62" s="1"/>
      <c r="L62" s="148"/>
    </row>
    <row r="63" spans="1:12" x14ac:dyDescent="0.2">
      <c r="A63" s="1"/>
      <c r="B63" s="1"/>
      <c r="C63" s="1"/>
      <c r="D63" s="83"/>
      <c r="E63" s="1"/>
      <c r="F63" s="148"/>
      <c r="G63" s="1"/>
      <c r="H63" s="148"/>
      <c r="I63" s="1"/>
      <c r="J63" s="148"/>
      <c r="K63" s="1"/>
      <c r="L63" s="148"/>
    </row>
    <row r="64" spans="1:12" x14ac:dyDescent="0.2">
      <c r="A64" s="1"/>
      <c r="B64" s="1"/>
      <c r="C64" s="1"/>
      <c r="D64" s="83"/>
      <c r="E64" s="1"/>
      <c r="F64" s="148"/>
      <c r="G64" s="1"/>
      <c r="H64" s="148"/>
      <c r="I64" s="1"/>
      <c r="J64" s="148"/>
      <c r="K64" s="1"/>
      <c r="L64" s="148"/>
    </row>
    <row r="65" spans="1:12" x14ac:dyDescent="0.2">
      <c r="A65" s="1"/>
      <c r="B65" s="1"/>
      <c r="C65" s="1"/>
      <c r="D65" s="83"/>
      <c r="E65" s="1"/>
      <c r="F65" s="148"/>
      <c r="G65" s="1"/>
      <c r="H65" s="148"/>
      <c r="I65" s="1"/>
      <c r="J65" s="148"/>
      <c r="K65" s="1"/>
      <c r="L65" s="148"/>
    </row>
    <row r="66" spans="1:12" x14ac:dyDescent="0.2">
      <c r="A66" s="1"/>
      <c r="B66" s="1"/>
      <c r="C66" s="1"/>
      <c r="D66" s="83"/>
      <c r="E66" s="1"/>
      <c r="F66" s="148"/>
      <c r="G66" s="1"/>
      <c r="H66" s="148"/>
      <c r="I66" s="1"/>
      <c r="J66" s="148"/>
      <c r="K66" s="1"/>
      <c r="L66" s="148"/>
    </row>
    <row r="67" spans="1:12" x14ac:dyDescent="0.2">
      <c r="A67" s="1"/>
      <c r="B67" s="1"/>
      <c r="C67" s="1"/>
      <c r="D67" s="83"/>
      <c r="E67" s="1"/>
      <c r="F67" s="148"/>
      <c r="G67" s="1"/>
      <c r="H67" s="148"/>
      <c r="I67" s="1"/>
      <c r="J67" s="148"/>
      <c r="K67" s="1"/>
      <c r="L67" s="148"/>
    </row>
  </sheetData>
  <phoneticPr fontId="0" type="noConversion"/>
  <pageMargins left="0.75" right="0.75" top="1" bottom="1" header="0" footer="0"/>
  <pageSetup paperSize="9" fitToHeight="0" orientation="landscape" r:id="rId1"/>
  <headerFooter alignWithMargins="0">
    <oddFooter>&amp;C&amp;"Garamond,Normal"____________________________________________________________________________________
Administrative retningslinier for rammeorganisationer (bilag 6)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7"/>
  <sheetViews>
    <sheetView showGridLines="0" showZeros="0" zoomScaleNormal="100" zoomScaleSheetLayoutView="100" workbookViewId="0">
      <selection activeCell="A3" sqref="A3"/>
    </sheetView>
  </sheetViews>
  <sheetFormatPr defaultRowHeight="12.75" x14ac:dyDescent="0.2"/>
  <cols>
    <col min="1" max="1" width="28.42578125" style="3" customWidth="1"/>
    <col min="2" max="2" width="6.7109375" style="3" customWidth="1"/>
    <col min="3" max="3" width="9" style="3" customWidth="1"/>
    <col min="4" max="4" width="5.5703125" style="127" customWidth="1"/>
    <col min="5" max="5" width="9" style="3" customWidth="1"/>
    <col min="6" max="6" width="5.5703125" style="147" customWidth="1"/>
    <col min="7" max="7" width="8" style="3" bestFit="1" customWidth="1"/>
    <col min="8" max="8" width="5.5703125" style="147" customWidth="1"/>
    <col min="9" max="9" width="8" style="3" bestFit="1" customWidth="1"/>
    <col min="10" max="10" width="5.5703125" style="147" customWidth="1"/>
    <col min="11" max="11" width="8" style="3" bestFit="1" customWidth="1"/>
    <col min="12" max="12" width="5.5703125" style="147" customWidth="1"/>
    <col min="13" max="13" width="8" style="3" bestFit="1" customWidth="1"/>
    <col min="14" max="14" width="5.28515625" style="147" customWidth="1"/>
    <col min="15" max="15" width="5.140625" style="3" customWidth="1"/>
    <col min="16" max="16" width="8" style="3" bestFit="1" customWidth="1"/>
    <col min="17" max="17" width="4.5703125" style="3" bestFit="1" customWidth="1"/>
    <col min="18" max="18" width="8" style="3" bestFit="1" customWidth="1"/>
    <col min="19" max="19" width="4.5703125" style="3" bestFit="1" customWidth="1"/>
    <col min="20" max="20" width="8" style="3" bestFit="1" customWidth="1"/>
    <col min="21" max="21" width="9.140625" style="3" customWidth="1"/>
    <col min="22" max="22" width="8" style="3" bestFit="1" customWidth="1"/>
    <col min="23" max="23" width="5.28515625" style="3" customWidth="1"/>
    <col min="24" max="16384" width="9.140625" style="3"/>
  </cols>
  <sheetData>
    <row r="1" spans="1:25" x14ac:dyDescent="0.2">
      <c r="A1" s="6" t="s">
        <v>65</v>
      </c>
      <c r="B1" s="1"/>
      <c r="C1" s="1"/>
      <c r="D1" s="83"/>
      <c r="E1" s="1"/>
      <c r="F1" s="148"/>
      <c r="G1" s="1"/>
      <c r="L1" s="148"/>
      <c r="N1" s="148"/>
    </row>
    <row r="2" spans="1:25" x14ac:dyDescent="0.2">
      <c r="A2" s="74" t="s">
        <v>118</v>
      </c>
      <c r="L2" s="148"/>
    </row>
    <row r="3" spans="1:25" x14ac:dyDescent="0.2">
      <c r="A3" s="27" t="s">
        <v>39</v>
      </c>
      <c r="B3" s="1"/>
      <c r="C3" s="1"/>
      <c r="F3" s="148"/>
      <c r="H3" s="148"/>
      <c r="I3" s="1"/>
      <c r="K3" s="1"/>
      <c r="L3" s="148"/>
    </row>
    <row r="4" spans="1:25" x14ac:dyDescent="0.2">
      <c r="A4" s="27" t="s">
        <v>102</v>
      </c>
      <c r="B4" s="27"/>
      <c r="C4" s="27"/>
      <c r="D4" s="83"/>
      <c r="E4" s="1"/>
      <c r="F4" s="148"/>
      <c r="G4" s="1"/>
      <c r="H4" s="148"/>
      <c r="I4" s="1"/>
      <c r="J4" s="148"/>
      <c r="K4" s="1"/>
      <c r="L4" s="148"/>
    </row>
    <row r="5" spans="1:25" x14ac:dyDescent="0.2">
      <c r="B5" s="27"/>
      <c r="C5" s="27"/>
      <c r="D5" s="83"/>
      <c r="E5" s="1"/>
      <c r="F5" s="148"/>
      <c r="G5" s="1"/>
      <c r="H5" s="148"/>
      <c r="I5" s="1"/>
      <c r="J5" s="148"/>
      <c r="K5" s="1"/>
      <c r="L5" s="148"/>
    </row>
    <row r="6" spans="1:25" x14ac:dyDescent="0.2">
      <c r="A6" s="1"/>
      <c r="B6" s="1"/>
    </row>
    <row r="7" spans="1:25" ht="25.5" customHeight="1" x14ac:dyDescent="0.2">
      <c r="A7" s="1"/>
      <c r="B7" s="1"/>
      <c r="C7" s="181" t="s">
        <v>31</v>
      </c>
      <c r="D7" s="181"/>
      <c r="E7" s="182" t="s">
        <v>33</v>
      </c>
      <c r="F7" s="182"/>
      <c r="G7" s="181" t="s">
        <v>32</v>
      </c>
      <c r="H7" s="181"/>
      <c r="I7" s="181" t="s">
        <v>32</v>
      </c>
      <c r="J7" s="181"/>
      <c r="K7" s="181" t="s">
        <v>32</v>
      </c>
      <c r="L7" s="181"/>
      <c r="M7" s="181" t="s">
        <v>32</v>
      </c>
      <c r="N7" s="181"/>
    </row>
    <row r="8" spans="1:25" x14ac:dyDescent="0.2">
      <c r="A8" s="6" t="s">
        <v>6</v>
      </c>
      <c r="B8" s="1"/>
      <c r="C8" s="18">
        <v>2015</v>
      </c>
      <c r="D8" s="83" t="s">
        <v>0</v>
      </c>
      <c r="E8" s="18">
        <v>2016</v>
      </c>
      <c r="F8" s="148" t="s">
        <v>0</v>
      </c>
      <c r="G8" s="18">
        <v>2017</v>
      </c>
      <c r="H8" s="148" t="s">
        <v>0</v>
      </c>
      <c r="I8" s="18">
        <v>2018</v>
      </c>
      <c r="J8" s="148" t="s">
        <v>0</v>
      </c>
      <c r="K8" s="18">
        <v>2019</v>
      </c>
      <c r="L8" s="148" t="s">
        <v>0</v>
      </c>
      <c r="M8" s="18">
        <v>2020</v>
      </c>
      <c r="N8" s="148" t="s">
        <v>0</v>
      </c>
      <c r="Y8" s="28"/>
    </row>
    <row r="9" spans="1:25" x14ac:dyDescent="0.2">
      <c r="A9" s="10" t="s">
        <v>2</v>
      </c>
      <c r="B9" s="10"/>
      <c r="C9" s="106">
        <v>5786</v>
      </c>
      <c r="D9" s="157">
        <f>C9/C$13</f>
        <v>0.39793672627235216</v>
      </c>
      <c r="E9" s="106">
        <v>3154</v>
      </c>
      <c r="F9" s="164">
        <f>E9/E$13</f>
        <v>0.19712499999999999</v>
      </c>
      <c r="G9" s="101">
        <v>3154</v>
      </c>
      <c r="H9" s="164">
        <f>G9/G$13</f>
        <v>0.19712499999999999</v>
      </c>
      <c r="I9" s="101">
        <v>3154</v>
      </c>
      <c r="J9" s="164">
        <f>I9/I$13</f>
        <v>0.19712499999999999</v>
      </c>
      <c r="K9" s="101">
        <v>3154</v>
      </c>
      <c r="L9" s="164">
        <f>K9/K$13</f>
        <v>0.19712499999999999</v>
      </c>
      <c r="M9" s="101">
        <v>3154</v>
      </c>
      <c r="N9" s="164">
        <f>M9/M$13</f>
        <v>0.19712499999999999</v>
      </c>
      <c r="U9" s="13"/>
    </row>
    <row r="10" spans="1:25" x14ac:dyDescent="0.2">
      <c r="A10" s="1" t="s">
        <v>3</v>
      </c>
      <c r="B10" s="1"/>
      <c r="C10" s="104">
        <v>1603</v>
      </c>
      <c r="D10" s="158">
        <f>C10/C$13</f>
        <v>0.11024759284731775</v>
      </c>
      <c r="E10" s="104">
        <v>2305</v>
      </c>
      <c r="F10" s="165">
        <f>E10/E$13</f>
        <v>0.14406250000000001</v>
      </c>
      <c r="G10" s="99">
        <v>2305</v>
      </c>
      <c r="H10" s="165">
        <f>G10/G$13</f>
        <v>0.14406250000000001</v>
      </c>
      <c r="I10" s="99">
        <v>2305</v>
      </c>
      <c r="J10" s="165">
        <f>I10/I$13</f>
        <v>0.14406250000000001</v>
      </c>
      <c r="K10" s="99">
        <v>2305</v>
      </c>
      <c r="L10" s="165">
        <f>K10/K$13</f>
        <v>0.14406250000000001</v>
      </c>
      <c r="M10" s="99">
        <v>2305</v>
      </c>
      <c r="N10" s="165">
        <f>M10/M$13</f>
        <v>0.14406250000000001</v>
      </c>
      <c r="U10" s="13"/>
    </row>
    <row r="11" spans="1:25" x14ac:dyDescent="0.2">
      <c r="A11" s="1" t="s">
        <v>4</v>
      </c>
      <c r="B11" s="1"/>
      <c r="C11" s="104">
        <v>5397</v>
      </c>
      <c r="D11" s="158">
        <f>C11/C$13</f>
        <v>0.37118294360385146</v>
      </c>
      <c r="E11" s="104">
        <v>6974</v>
      </c>
      <c r="F11" s="165">
        <f>E11/E$13</f>
        <v>0.43587500000000001</v>
      </c>
      <c r="G11" s="99">
        <v>6974</v>
      </c>
      <c r="H11" s="165">
        <f>G11/G$13</f>
        <v>0.43587500000000001</v>
      </c>
      <c r="I11" s="99">
        <v>6974</v>
      </c>
      <c r="J11" s="165">
        <f>I11/I$13</f>
        <v>0.43587500000000001</v>
      </c>
      <c r="K11" s="99">
        <v>6974</v>
      </c>
      <c r="L11" s="165">
        <f>K11/K$13</f>
        <v>0.43587500000000001</v>
      </c>
      <c r="M11" s="99">
        <v>6974</v>
      </c>
      <c r="N11" s="165">
        <f>M11/M$13</f>
        <v>0.43587500000000001</v>
      </c>
      <c r="U11" s="13"/>
    </row>
    <row r="12" spans="1:25" x14ac:dyDescent="0.2">
      <c r="A12" s="1" t="s">
        <v>5</v>
      </c>
      <c r="B12" s="1"/>
      <c r="C12" s="104">
        <v>1754</v>
      </c>
      <c r="D12" s="158">
        <f>C12/C$13</f>
        <v>0.12063273727647868</v>
      </c>
      <c r="E12" s="104">
        <v>3567</v>
      </c>
      <c r="F12" s="165">
        <f>E12/E$13</f>
        <v>0.22293750000000001</v>
      </c>
      <c r="G12" s="99">
        <v>3567</v>
      </c>
      <c r="H12" s="165">
        <f>G12/G$13</f>
        <v>0.22293750000000001</v>
      </c>
      <c r="I12" s="99">
        <v>3567</v>
      </c>
      <c r="J12" s="165">
        <f>I12/I$13</f>
        <v>0.22293750000000001</v>
      </c>
      <c r="K12" s="99">
        <v>3567</v>
      </c>
      <c r="L12" s="165">
        <f>K12/K$13</f>
        <v>0.22293750000000001</v>
      </c>
      <c r="M12" s="99">
        <v>3567</v>
      </c>
      <c r="N12" s="165">
        <f>M12/M$13</f>
        <v>0.22293750000000001</v>
      </c>
      <c r="T12" s="28"/>
      <c r="U12" s="13"/>
    </row>
    <row r="13" spans="1:25" s="41" customFormat="1" ht="13.5" thickBot="1" x14ac:dyDescent="0.25">
      <c r="A13" s="39" t="s">
        <v>56</v>
      </c>
      <c r="B13" s="39"/>
      <c r="C13" s="40">
        <f>SUM(C9:C12)</f>
        <v>14540</v>
      </c>
      <c r="D13" s="159"/>
      <c r="E13" s="40">
        <f>SUM(E9:E12)</f>
        <v>16000</v>
      </c>
      <c r="F13" s="159"/>
      <c r="G13" s="40">
        <f>SUM(G9:G12)</f>
        <v>16000</v>
      </c>
      <c r="H13" s="159"/>
      <c r="I13" s="40">
        <f>SUM(I9:I12)</f>
        <v>16000</v>
      </c>
      <c r="J13" s="159"/>
      <c r="K13" s="40">
        <f>SUM(K9:K12)</f>
        <v>16000</v>
      </c>
      <c r="L13" s="159"/>
      <c r="M13" s="40">
        <f>SUM(M9:M12)</f>
        <v>16000</v>
      </c>
      <c r="N13" s="159"/>
      <c r="U13" s="61"/>
    </row>
    <row r="14" spans="1:25" ht="13.5" thickTop="1" x14ac:dyDescent="0.2">
      <c r="A14" s="1"/>
      <c r="B14" s="1"/>
      <c r="C14" s="25"/>
      <c r="D14" s="130"/>
      <c r="E14" s="25"/>
      <c r="F14" s="166"/>
      <c r="G14" s="25"/>
      <c r="H14" s="166"/>
      <c r="I14" s="25"/>
      <c r="J14" s="130"/>
      <c r="K14" s="25"/>
      <c r="L14" s="130"/>
      <c r="M14" s="25"/>
      <c r="N14" s="166"/>
      <c r="T14" s="28"/>
      <c r="U14" s="13"/>
    </row>
    <row r="15" spans="1:25" x14ac:dyDescent="0.2">
      <c r="A15" s="1"/>
      <c r="B15" s="1"/>
      <c r="C15" s="11"/>
      <c r="D15" s="138"/>
      <c r="E15" s="11"/>
      <c r="F15" s="166"/>
      <c r="G15" s="11"/>
      <c r="H15" s="166"/>
      <c r="I15" s="11"/>
      <c r="J15" s="130"/>
      <c r="K15" s="11"/>
      <c r="L15" s="130"/>
      <c r="M15" s="11"/>
      <c r="N15" s="166"/>
    </row>
    <row r="16" spans="1:25" x14ac:dyDescent="0.2">
      <c r="A16" s="6" t="s">
        <v>38</v>
      </c>
      <c r="B16" s="1"/>
      <c r="C16" s="11"/>
      <c r="D16" s="138"/>
      <c r="E16" s="11"/>
      <c r="F16" s="166"/>
      <c r="G16" s="11"/>
      <c r="H16" s="166"/>
      <c r="I16" s="11"/>
      <c r="J16" s="130"/>
      <c r="K16" s="11"/>
      <c r="L16" s="130"/>
      <c r="M16" s="11"/>
      <c r="N16" s="166"/>
    </row>
    <row r="17" spans="1:14" x14ac:dyDescent="0.2">
      <c r="A17" s="10" t="s">
        <v>2</v>
      </c>
      <c r="B17" s="10"/>
      <c r="C17" s="106">
        <v>2994</v>
      </c>
      <c r="D17" s="157">
        <f>C17/C$21</f>
        <v>0.17856503846842012</v>
      </c>
      <c r="E17" s="106">
        <v>2234</v>
      </c>
      <c r="F17" s="164">
        <f>E17/E$21</f>
        <v>0.17788040449080342</v>
      </c>
      <c r="G17" s="101">
        <v>2234</v>
      </c>
      <c r="H17" s="164">
        <f>G17/G$21</f>
        <v>0.17788040449080342</v>
      </c>
      <c r="I17" s="101">
        <v>2234</v>
      </c>
      <c r="J17" s="164">
        <f>I17/I$21</f>
        <v>0.17788040449080342</v>
      </c>
      <c r="K17" s="101">
        <v>2234</v>
      </c>
      <c r="L17" s="164">
        <f>K17/K$21</f>
        <v>0.17788040449080342</v>
      </c>
      <c r="M17" s="101">
        <v>2234</v>
      </c>
      <c r="N17" s="164">
        <f>M17/M$21</f>
        <v>0.17788040449080342</v>
      </c>
    </row>
    <row r="18" spans="1:14" x14ac:dyDescent="0.2">
      <c r="A18" s="1" t="s">
        <v>3</v>
      </c>
      <c r="B18" s="1"/>
      <c r="C18" s="104">
        <v>6407</v>
      </c>
      <c r="D18" s="158">
        <f>C18/C$21</f>
        <v>0.38211963976859309</v>
      </c>
      <c r="E18" s="104">
        <v>4569</v>
      </c>
      <c r="F18" s="165">
        <f>E18/E$21</f>
        <v>0.3638028505454256</v>
      </c>
      <c r="G18" s="99">
        <v>4569</v>
      </c>
      <c r="H18" s="165">
        <f>G18/G$21</f>
        <v>0.3638028505454256</v>
      </c>
      <c r="I18" s="99">
        <v>4569</v>
      </c>
      <c r="J18" s="165">
        <f>I18/I$21</f>
        <v>0.3638028505454256</v>
      </c>
      <c r="K18" s="99">
        <v>4569</v>
      </c>
      <c r="L18" s="165">
        <f>K18/K$21</f>
        <v>0.3638028505454256</v>
      </c>
      <c r="M18" s="99">
        <v>4569</v>
      </c>
      <c r="N18" s="165">
        <f>M18/M$21</f>
        <v>0.3638028505454256</v>
      </c>
    </row>
    <row r="19" spans="1:14" x14ac:dyDescent="0.2">
      <c r="A19" s="1" t="s">
        <v>4</v>
      </c>
      <c r="B19" s="1"/>
      <c r="C19" s="104">
        <v>3579</v>
      </c>
      <c r="D19" s="158">
        <f>C19/C$21</f>
        <v>0.21345500089461442</v>
      </c>
      <c r="E19" s="104">
        <v>2554</v>
      </c>
      <c r="F19" s="165">
        <f>E19/E$21</f>
        <v>0.20336014013854606</v>
      </c>
      <c r="G19" s="99">
        <v>2554</v>
      </c>
      <c r="H19" s="165">
        <f>G19/G$21</f>
        <v>0.20336014013854606</v>
      </c>
      <c r="I19" s="99">
        <v>2554</v>
      </c>
      <c r="J19" s="165">
        <f>I19/I$21</f>
        <v>0.20336014013854606</v>
      </c>
      <c r="K19" s="99">
        <v>2554</v>
      </c>
      <c r="L19" s="165">
        <f>K19/K$21</f>
        <v>0.20336014013854606</v>
      </c>
      <c r="M19" s="99">
        <v>2554</v>
      </c>
      <c r="N19" s="165">
        <f>M19/M$21</f>
        <v>0.20336014013854606</v>
      </c>
    </row>
    <row r="20" spans="1:14" x14ac:dyDescent="0.2">
      <c r="A20" s="1" t="s">
        <v>5</v>
      </c>
      <c r="B20" s="1"/>
      <c r="C20" s="104">
        <v>3787</v>
      </c>
      <c r="D20" s="158">
        <f>C20/C$21</f>
        <v>0.22586032086837241</v>
      </c>
      <c r="E20" s="104">
        <v>3202</v>
      </c>
      <c r="F20" s="165">
        <f>E20/E$21</f>
        <v>0.25495660482522492</v>
      </c>
      <c r="G20" s="99">
        <v>3202</v>
      </c>
      <c r="H20" s="165">
        <f>G20/G$21</f>
        <v>0.25495660482522492</v>
      </c>
      <c r="I20" s="99">
        <v>3202</v>
      </c>
      <c r="J20" s="165">
        <f>I20/I$21</f>
        <v>0.25495660482522492</v>
      </c>
      <c r="K20" s="99">
        <v>3202</v>
      </c>
      <c r="L20" s="165">
        <f>K20/K$21</f>
        <v>0.25495660482522492</v>
      </c>
      <c r="M20" s="99">
        <v>3202</v>
      </c>
      <c r="N20" s="165">
        <f>M20/M$21</f>
        <v>0.25495660482522492</v>
      </c>
    </row>
    <row r="21" spans="1:14" s="41" customFormat="1" ht="13.5" thickBot="1" x14ac:dyDescent="0.25">
      <c r="A21" s="39" t="s">
        <v>55</v>
      </c>
      <c r="B21" s="39"/>
      <c r="C21" s="40">
        <f>SUM(C17:C20)</f>
        <v>16767</v>
      </c>
      <c r="D21" s="159"/>
      <c r="E21" s="40">
        <f>SUM(E17:E20)</f>
        <v>12559</v>
      </c>
      <c r="F21" s="159"/>
      <c r="G21" s="40">
        <f>SUM(G17:G20)</f>
        <v>12559</v>
      </c>
      <c r="H21" s="159"/>
      <c r="I21" s="40">
        <f>SUM(I17:I20)</f>
        <v>12559</v>
      </c>
      <c r="J21" s="159"/>
      <c r="K21" s="40">
        <f>SUM(K17:K20)</f>
        <v>12559</v>
      </c>
      <c r="L21" s="159"/>
      <c r="M21" s="40">
        <f>SUM(M17:M20)</f>
        <v>12559</v>
      </c>
      <c r="N21" s="159"/>
    </row>
    <row r="22" spans="1:14" ht="13.5" thickTop="1" x14ac:dyDescent="0.2">
      <c r="A22" s="1"/>
      <c r="B22" s="1"/>
      <c r="C22" s="25"/>
      <c r="D22" s="130"/>
      <c r="E22" s="25"/>
      <c r="F22" s="166"/>
      <c r="G22" s="25"/>
      <c r="H22" s="166"/>
      <c r="I22" s="25"/>
      <c r="J22" s="130"/>
      <c r="K22" s="25"/>
      <c r="L22" s="130"/>
      <c r="M22" s="25"/>
      <c r="N22" s="166"/>
    </row>
    <row r="23" spans="1:14" x14ac:dyDescent="0.2">
      <c r="A23" s="1"/>
      <c r="B23" s="1"/>
      <c r="C23" s="11"/>
      <c r="D23" s="138"/>
      <c r="E23" s="11"/>
      <c r="F23" s="166"/>
      <c r="G23" s="11"/>
      <c r="H23" s="166"/>
      <c r="I23" s="11"/>
      <c r="J23" s="130"/>
      <c r="K23" s="11"/>
      <c r="L23" s="130"/>
      <c r="M23" s="11"/>
      <c r="N23" s="166"/>
    </row>
    <row r="24" spans="1:14" x14ac:dyDescent="0.2">
      <c r="A24" s="21" t="s">
        <v>7</v>
      </c>
      <c r="B24" s="24"/>
      <c r="C24" s="15"/>
      <c r="D24" s="160"/>
      <c r="E24" s="15"/>
      <c r="F24" s="167"/>
      <c r="G24" s="15"/>
      <c r="H24" s="167"/>
      <c r="I24" s="15"/>
      <c r="J24" s="131"/>
      <c r="K24" s="15"/>
      <c r="L24" s="131"/>
      <c r="M24" s="15"/>
      <c r="N24" s="167"/>
    </row>
    <row r="25" spans="1:14" x14ac:dyDescent="0.2">
      <c r="A25" s="10" t="s">
        <v>2</v>
      </c>
      <c r="B25" s="10"/>
      <c r="C25" s="104">
        <v>4138</v>
      </c>
      <c r="D25" s="158">
        <f>C25/C$29</f>
        <v>0.15057128302161416</v>
      </c>
      <c r="E25" s="106">
        <v>6998</v>
      </c>
      <c r="F25" s="165">
        <f>E25/E$29</f>
        <v>0.26105121796545677</v>
      </c>
      <c r="G25" s="101">
        <v>6998</v>
      </c>
      <c r="H25" s="165">
        <f>G25/G$29</f>
        <v>0.26105121796545677</v>
      </c>
      <c r="I25" s="101">
        <v>6998</v>
      </c>
      <c r="J25" s="165">
        <f>I25/I$29</f>
        <v>0.26105121796545677</v>
      </c>
      <c r="K25" s="101">
        <v>6998</v>
      </c>
      <c r="L25" s="165">
        <f>K25/K$29</f>
        <v>0.26105121796545677</v>
      </c>
      <c r="M25" s="101">
        <v>6998</v>
      </c>
      <c r="N25" s="165">
        <f>M25/M$29</f>
        <v>0.26105121796545677</v>
      </c>
    </row>
    <row r="26" spans="1:14" x14ac:dyDescent="0.2">
      <c r="A26" s="1" t="s">
        <v>3</v>
      </c>
      <c r="B26" s="1"/>
      <c r="C26" s="104">
        <v>4023</v>
      </c>
      <c r="D26" s="158">
        <f>C26/C$29</f>
        <v>0.14638672585692453</v>
      </c>
      <c r="E26" s="104">
        <v>3424</v>
      </c>
      <c r="F26" s="165">
        <f>E26/E$29</f>
        <v>0.12772783228261275</v>
      </c>
      <c r="G26" s="99">
        <v>3424</v>
      </c>
      <c r="H26" s="165">
        <f>G26/G$29</f>
        <v>0.12772783228261275</v>
      </c>
      <c r="I26" s="99">
        <v>3424</v>
      </c>
      <c r="J26" s="165">
        <f>I26/I$29</f>
        <v>0.12772783228261275</v>
      </c>
      <c r="K26" s="99">
        <v>3424</v>
      </c>
      <c r="L26" s="165">
        <f>K26/K$29</f>
        <v>0.12772783228261275</v>
      </c>
      <c r="M26" s="99">
        <v>3424</v>
      </c>
      <c r="N26" s="165">
        <f>M26/M$29</f>
        <v>0.12772783228261275</v>
      </c>
    </row>
    <row r="27" spans="1:14" x14ac:dyDescent="0.2">
      <c r="A27" s="1" t="s">
        <v>4</v>
      </c>
      <c r="B27" s="1"/>
      <c r="C27" s="104">
        <v>11770</v>
      </c>
      <c r="D27" s="158">
        <f>C27/C$29</f>
        <v>0.42828032894258061</v>
      </c>
      <c r="E27" s="104">
        <v>11353</v>
      </c>
      <c r="F27" s="165">
        <f>E27/E$29</f>
        <v>0.42350878501883837</v>
      </c>
      <c r="G27" s="99">
        <v>11353</v>
      </c>
      <c r="H27" s="165">
        <f>G27/G$29</f>
        <v>0.42350878501883837</v>
      </c>
      <c r="I27" s="99">
        <v>11353</v>
      </c>
      <c r="J27" s="165">
        <f>I27/I$29</f>
        <v>0.42350878501883837</v>
      </c>
      <c r="K27" s="99">
        <v>11353</v>
      </c>
      <c r="L27" s="165">
        <f>K27/K$29</f>
        <v>0.42350878501883837</v>
      </c>
      <c r="M27" s="99">
        <v>11353</v>
      </c>
      <c r="N27" s="165">
        <f>M27/M$29</f>
        <v>0.42350878501883837</v>
      </c>
    </row>
    <row r="28" spans="1:14" x14ac:dyDescent="0.2">
      <c r="A28" s="1" t="s">
        <v>5</v>
      </c>
      <c r="B28" s="1"/>
      <c r="C28" s="104">
        <v>7551</v>
      </c>
      <c r="D28" s="158">
        <f>C28/C$29</f>
        <v>0.27476166217888071</v>
      </c>
      <c r="E28" s="104">
        <v>5032</v>
      </c>
      <c r="F28" s="165">
        <f>E28/E$29</f>
        <v>0.1877121647330921</v>
      </c>
      <c r="G28" s="99">
        <v>5032</v>
      </c>
      <c r="H28" s="165">
        <f>G28/G$29</f>
        <v>0.1877121647330921</v>
      </c>
      <c r="I28" s="99">
        <v>5032</v>
      </c>
      <c r="J28" s="165">
        <f>I28/I$29</f>
        <v>0.1877121647330921</v>
      </c>
      <c r="K28" s="99">
        <v>5032</v>
      </c>
      <c r="L28" s="165">
        <f>K28/K$29</f>
        <v>0.1877121647330921</v>
      </c>
      <c r="M28" s="99">
        <v>5032</v>
      </c>
      <c r="N28" s="165">
        <f>M28/M$29</f>
        <v>0.1877121647330921</v>
      </c>
    </row>
    <row r="29" spans="1:14" s="28" customFormat="1" ht="13.5" thickBot="1" x14ac:dyDescent="0.25">
      <c r="A29" s="39" t="s">
        <v>54</v>
      </c>
      <c r="B29" s="47"/>
      <c r="C29" s="40">
        <f>SUM(C25:C28)</f>
        <v>27482</v>
      </c>
      <c r="D29" s="161"/>
      <c r="E29" s="40">
        <f>SUM(E25:E28)</f>
        <v>26807</v>
      </c>
      <c r="F29" s="161"/>
      <c r="G29" s="40">
        <f>SUM(G25:G28)</f>
        <v>26807</v>
      </c>
      <c r="H29" s="161"/>
      <c r="I29" s="40">
        <f>SUM(I25:I28)</f>
        <v>26807</v>
      </c>
      <c r="J29" s="161"/>
      <c r="K29" s="40">
        <f>SUM(K25:K28)</f>
        <v>26807</v>
      </c>
      <c r="L29" s="161"/>
      <c r="M29" s="40">
        <f>SUM(M25:M28)</f>
        <v>26807</v>
      </c>
      <c r="N29" s="161"/>
    </row>
    <row r="30" spans="1:14" ht="13.5" thickTop="1" x14ac:dyDescent="0.2">
      <c r="A30" s="1"/>
      <c r="B30" s="1"/>
      <c r="C30" s="25"/>
      <c r="D30" s="130"/>
      <c r="E30" s="25"/>
      <c r="F30" s="166"/>
      <c r="G30" s="25"/>
      <c r="H30" s="166"/>
      <c r="I30" s="25"/>
      <c r="J30" s="130"/>
      <c r="K30" s="25"/>
      <c r="L30" s="130"/>
      <c r="M30" s="25"/>
      <c r="N30" s="166"/>
    </row>
    <row r="31" spans="1:14" x14ac:dyDescent="0.2">
      <c r="A31" s="1"/>
      <c r="B31" s="1"/>
      <c r="C31" s="30"/>
      <c r="D31" s="130"/>
      <c r="E31" s="30"/>
      <c r="F31" s="166"/>
      <c r="G31" s="30"/>
      <c r="H31" s="166"/>
      <c r="I31" s="30"/>
      <c r="J31" s="130"/>
      <c r="K31" s="30"/>
      <c r="L31" s="130"/>
      <c r="M31" s="30"/>
      <c r="N31" s="166"/>
    </row>
    <row r="32" spans="1:14" x14ac:dyDescent="0.2">
      <c r="A32" s="21" t="s">
        <v>61</v>
      </c>
      <c r="B32" s="16"/>
      <c r="C32" s="15"/>
      <c r="D32" s="160"/>
      <c r="E32" s="15"/>
      <c r="F32" s="167"/>
      <c r="G32" s="15"/>
      <c r="H32" s="167"/>
      <c r="I32" s="15"/>
      <c r="J32" s="131"/>
      <c r="K32" s="15"/>
      <c r="L32" s="131"/>
      <c r="M32" s="15"/>
      <c r="N32" s="167"/>
    </row>
    <row r="33" spans="1:14" x14ac:dyDescent="0.2">
      <c r="A33" s="10" t="s">
        <v>2</v>
      </c>
      <c r="B33" s="1"/>
      <c r="C33" s="104">
        <v>2521</v>
      </c>
      <c r="D33" s="158">
        <f>C33/C$37</f>
        <v>0.41586935004948861</v>
      </c>
      <c r="E33" s="104">
        <v>2641</v>
      </c>
      <c r="F33" s="165">
        <f>E33/E$37</f>
        <v>0.29674157303370785</v>
      </c>
      <c r="G33" s="99">
        <v>2641</v>
      </c>
      <c r="H33" s="165">
        <f>G33/G$37</f>
        <v>0.29674157303370785</v>
      </c>
      <c r="I33" s="99">
        <v>2641</v>
      </c>
      <c r="J33" s="165">
        <f>I33/I$37</f>
        <v>0.29344444444444445</v>
      </c>
      <c r="K33" s="99">
        <v>2641</v>
      </c>
      <c r="L33" s="165">
        <f>K33/K$37</f>
        <v>0.29344444444444445</v>
      </c>
      <c r="M33" s="99">
        <v>2641</v>
      </c>
      <c r="N33" s="165">
        <f>M33/M$37</f>
        <v>0.29344444444444445</v>
      </c>
    </row>
    <row r="34" spans="1:14" x14ac:dyDescent="0.2">
      <c r="A34" s="1" t="s">
        <v>3</v>
      </c>
      <c r="B34" s="1"/>
      <c r="C34" s="104">
        <v>1354</v>
      </c>
      <c r="D34" s="158">
        <f>C34/C$37</f>
        <v>0.2233586275156714</v>
      </c>
      <c r="E34" s="104">
        <v>1966</v>
      </c>
      <c r="F34" s="165">
        <f>E34/E$37</f>
        <v>0.22089887640449438</v>
      </c>
      <c r="G34" s="99">
        <v>1966</v>
      </c>
      <c r="H34" s="165">
        <f>G34/G$37</f>
        <v>0.22089887640449438</v>
      </c>
      <c r="I34" s="99">
        <v>1966</v>
      </c>
      <c r="J34" s="165">
        <f>I34/I$37</f>
        <v>0.21844444444444444</v>
      </c>
      <c r="K34" s="99">
        <v>1966</v>
      </c>
      <c r="L34" s="165">
        <f>K34/K$37</f>
        <v>0.21844444444444444</v>
      </c>
      <c r="M34" s="99">
        <v>1966</v>
      </c>
      <c r="N34" s="165">
        <f>M34/M$37</f>
        <v>0.21844444444444444</v>
      </c>
    </row>
    <row r="35" spans="1:14" x14ac:dyDescent="0.2">
      <c r="A35" s="1" t="s">
        <v>4</v>
      </c>
      <c r="B35" s="1"/>
      <c r="C35" s="104">
        <v>401</v>
      </c>
      <c r="D35" s="158">
        <f>C35/C$37</f>
        <v>6.6149785549323659E-2</v>
      </c>
      <c r="E35" s="104">
        <v>794</v>
      </c>
      <c r="F35" s="165">
        <f>E35/E$37</f>
        <v>8.9213483146067418E-2</v>
      </c>
      <c r="G35" s="99">
        <v>794</v>
      </c>
      <c r="H35" s="165">
        <f>G35/G$37</f>
        <v>8.9213483146067418E-2</v>
      </c>
      <c r="I35" s="99">
        <v>794</v>
      </c>
      <c r="J35" s="165">
        <f>I35/I$37</f>
        <v>8.8222222222222216E-2</v>
      </c>
      <c r="K35" s="99">
        <v>794</v>
      </c>
      <c r="L35" s="165">
        <f>K35/K$37</f>
        <v>8.8222222222222216E-2</v>
      </c>
      <c r="M35" s="99">
        <v>794</v>
      </c>
      <c r="N35" s="165">
        <f>M35/M$37</f>
        <v>8.8222222222222216E-2</v>
      </c>
    </row>
    <row r="36" spans="1:14" x14ac:dyDescent="0.2">
      <c r="A36" s="1" t="s">
        <v>5</v>
      </c>
      <c r="B36" s="1"/>
      <c r="C36" s="104">
        <v>1786</v>
      </c>
      <c r="D36" s="158">
        <f>C36/C$37</f>
        <v>0.29462223688551631</v>
      </c>
      <c r="E36" s="104">
        <v>3499</v>
      </c>
      <c r="F36" s="165">
        <f>E36/E$37</f>
        <v>0.39314606741573033</v>
      </c>
      <c r="G36" s="99">
        <v>3499</v>
      </c>
      <c r="H36" s="165">
        <f>G36/G$37</f>
        <v>0.39314606741573033</v>
      </c>
      <c r="I36" s="99">
        <v>3599</v>
      </c>
      <c r="J36" s="165">
        <f>I36/I$37</f>
        <v>0.3998888888888889</v>
      </c>
      <c r="K36" s="99">
        <v>3599</v>
      </c>
      <c r="L36" s="165">
        <f>K36/K$37</f>
        <v>0.3998888888888889</v>
      </c>
      <c r="M36" s="99">
        <v>3599</v>
      </c>
      <c r="N36" s="165">
        <f>M36/M$37</f>
        <v>0.3998888888888889</v>
      </c>
    </row>
    <row r="37" spans="1:14" s="41" customFormat="1" ht="13.5" thickBot="1" x14ac:dyDescent="0.25">
      <c r="A37" s="39" t="s">
        <v>53</v>
      </c>
      <c r="B37" s="39"/>
      <c r="C37" s="40">
        <f>SUM(C33:C36)</f>
        <v>6062</v>
      </c>
      <c r="D37" s="159"/>
      <c r="E37" s="40">
        <f>SUM(E33:E36)</f>
        <v>8900</v>
      </c>
      <c r="F37" s="159"/>
      <c r="G37" s="40">
        <f>SUM(G33:G36)</f>
        <v>8900</v>
      </c>
      <c r="H37" s="159"/>
      <c r="I37" s="40">
        <f>SUM(I33:I36)</f>
        <v>9000</v>
      </c>
      <c r="J37" s="159"/>
      <c r="K37" s="40">
        <f>SUM(K33:K36)</f>
        <v>9000</v>
      </c>
      <c r="L37" s="159"/>
      <c r="M37" s="40">
        <f>SUM(M33:M36)</f>
        <v>9000</v>
      </c>
      <c r="N37" s="159"/>
    </row>
    <row r="38" spans="1:14" s="41" customFormat="1" ht="13.5" thickTop="1" x14ac:dyDescent="0.2">
      <c r="A38" s="48"/>
      <c r="B38" s="48"/>
      <c r="C38" s="31"/>
      <c r="D38" s="154"/>
      <c r="E38" s="31"/>
      <c r="F38" s="154"/>
      <c r="G38" s="31"/>
      <c r="H38" s="154"/>
      <c r="I38" s="31"/>
      <c r="J38" s="154"/>
      <c r="K38" s="31"/>
      <c r="L38" s="154"/>
      <c r="M38" s="31"/>
      <c r="N38" s="154"/>
    </row>
    <row r="39" spans="1:14" x14ac:dyDescent="0.2">
      <c r="A39" s="1"/>
      <c r="B39" s="1"/>
      <c r="C39" s="25"/>
      <c r="D39" s="130"/>
      <c r="E39" s="25"/>
      <c r="F39" s="166"/>
      <c r="G39" s="25"/>
      <c r="H39" s="166"/>
      <c r="I39" s="25"/>
      <c r="J39" s="130"/>
      <c r="K39" s="25"/>
      <c r="L39" s="130"/>
      <c r="M39" s="25"/>
      <c r="N39" s="166"/>
    </row>
    <row r="40" spans="1:14" x14ac:dyDescent="0.2">
      <c r="A40" s="44" t="s">
        <v>1</v>
      </c>
      <c r="B40" s="10"/>
      <c r="C40" s="12"/>
      <c r="D40" s="162"/>
      <c r="E40" s="12"/>
      <c r="F40" s="168"/>
      <c r="G40" s="12"/>
      <c r="H40" s="168"/>
      <c r="I40" s="12"/>
      <c r="J40" s="132"/>
      <c r="K40" s="45"/>
      <c r="L40" s="132"/>
      <c r="M40" s="45"/>
      <c r="N40" s="168"/>
    </row>
    <row r="41" spans="1:14" s="41" customFormat="1" ht="13.5" thickBot="1" x14ac:dyDescent="0.25">
      <c r="A41" s="54" t="s">
        <v>27</v>
      </c>
      <c r="B41" s="54"/>
      <c r="C41" s="46">
        <f>C37+C29+C21+C13</f>
        <v>64851</v>
      </c>
      <c r="D41" s="163"/>
      <c r="E41" s="46">
        <f>E37+E29+E21+E13</f>
        <v>64266</v>
      </c>
      <c r="F41" s="169"/>
      <c r="G41" s="46">
        <f>G37+G29+G21+G13</f>
        <v>64266</v>
      </c>
      <c r="H41" s="169"/>
      <c r="I41" s="46">
        <f>I37+I29+I21+I13</f>
        <v>64366</v>
      </c>
      <c r="J41" s="163"/>
      <c r="K41" s="46">
        <f>K37+K29+K21+K13</f>
        <v>64366</v>
      </c>
      <c r="L41" s="163"/>
      <c r="M41" s="46">
        <f>M37+M29+M21+M13</f>
        <v>64366</v>
      </c>
      <c r="N41" s="169"/>
    </row>
    <row r="42" spans="1:14" x14ac:dyDescent="0.2">
      <c r="A42" s="1"/>
      <c r="B42" s="1"/>
      <c r="C42" s="1"/>
      <c r="D42" s="83"/>
      <c r="E42" s="1"/>
      <c r="F42" s="148"/>
      <c r="G42" s="1"/>
      <c r="H42" s="148"/>
      <c r="I42" s="1"/>
      <c r="J42" s="148"/>
      <c r="K42" s="1"/>
      <c r="L42" s="148"/>
    </row>
    <row r="43" spans="1:14" x14ac:dyDescent="0.2">
      <c r="A43" s="1"/>
      <c r="B43" s="1"/>
      <c r="C43" s="1"/>
      <c r="D43" s="83"/>
      <c r="E43" s="1"/>
      <c r="F43" s="148"/>
      <c r="G43" s="1"/>
      <c r="H43" s="148"/>
      <c r="I43" s="1"/>
      <c r="J43" s="148"/>
      <c r="K43" s="1"/>
      <c r="L43" s="148"/>
    </row>
    <row r="44" spans="1:14" x14ac:dyDescent="0.2">
      <c r="A44" s="1"/>
      <c r="B44" s="1"/>
      <c r="C44" s="1"/>
      <c r="D44" s="83"/>
      <c r="E44" s="1"/>
      <c r="F44" s="148"/>
      <c r="G44" s="1"/>
      <c r="H44" s="148"/>
      <c r="I44" s="1"/>
      <c r="J44" s="148"/>
      <c r="K44" s="1"/>
      <c r="L44" s="148"/>
    </row>
    <row r="45" spans="1:14" x14ac:dyDescent="0.2">
      <c r="A45" s="1"/>
      <c r="B45" s="1"/>
      <c r="C45" s="1"/>
      <c r="D45" s="83"/>
      <c r="E45" s="1"/>
      <c r="F45" s="148"/>
      <c r="G45" s="1"/>
      <c r="H45" s="148"/>
      <c r="I45" s="1"/>
      <c r="J45" s="148"/>
      <c r="K45" s="1"/>
      <c r="L45" s="148"/>
    </row>
    <row r="46" spans="1:14" x14ac:dyDescent="0.2">
      <c r="A46" s="1"/>
      <c r="B46" s="1"/>
      <c r="C46" s="1"/>
      <c r="D46" s="83"/>
      <c r="E46" s="1"/>
      <c r="F46" s="148"/>
      <c r="G46" s="1"/>
      <c r="H46" s="148"/>
      <c r="I46" s="1"/>
      <c r="J46" s="148"/>
      <c r="K46" s="1"/>
      <c r="L46" s="148"/>
    </row>
    <row r="47" spans="1:14" x14ac:dyDescent="0.2">
      <c r="A47" s="1"/>
      <c r="B47" s="1"/>
      <c r="C47" s="1"/>
      <c r="D47" s="83"/>
      <c r="E47" s="1"/>
      <c r="F47" s="148"/>
      <c r="G47" s="1"/>
      <c r="H47" s="148"/>
      <c r="I47" s="1"/>
      <c r="J47" s="148"/>
      <c r="K47" s="1"/>
      <c r="L47" s="148"/>
    </row>
  </sheetData>
  <mergeCells count="6">
    <mergeCell ref="M7:N7"/>
    <mergeCell ref="C7:D7"/>
    <mergeCell ref="E7:F7"/>
    <mergeCell ref="G7:H7"/>
    <mergeCell ref="I7:J7"/>
    <mergeCell ref="K7:L7"/>
  </mergeCells>
  <pageMargins left="0.75" right="0.75" top="1" bottom="1" header="0" footer="0"/>
  <pageSetup paperSize="9" scale="84" orientation="landscape" r:id="rId1"/>
  <headerFooter alignWithMargins="0">
    <oddFooter>&amp;C&amp;"Garamond,Normal"____________________________________________________________________________________
Administrative retningslinier for rammeorganisationer (bilag 6)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showGridLines="0" zoomScaleNormal="100" workbookViewId="0">
      <selection activeCell="P48" sqref="P48"/>
    </sheetView>
  </sheetViews>
  <sheetFormatPr defaultRowHeight="12.75" x14ac:dyDescent="0.2"/>
  <cols>
    <col min="1" max="1" width="28.5703125" style="3" customWidth="1"/>
    <col min="2" max="2" width="6.7109375" style="3" customWidth="1"/>
    <col min="3" max="3" width="9" style="3" bestFit="1" customWidth="1"/>
    <col min="4" max="4" width="4.5703125" style="28" customWidth="1"/>
    <col min="5" max="5" width="2.7109375" style="3" customWidth="1"/>
    <col min="6" max="6" width="9" style="3" customWidth="1"/>
    <col min="7" max="7" width="5.140625" style="28" customWidth="1"/>
    <col min="8" max="8" width="2.7109375" style="3" customWidth="1"/>
    <col min="9" max="9" width="8" style="3" bestFit="1" customWidth="1"/>
    <col min="10" max="10" width="4.5703125" style="28" bestFit="1" customWidth="1"/>
    <col min="11" max="11" width="2.7109375" style="3" customWidth="1"/>
    <col min="12" max="12" width="8" style="3" bestFit="1" customWidth="1"/>
    <col min="13" max="13" width="4.5703125" style="28" bestFit="1" customWidth="1"/>
    <col min="14" max="14" width="2.7109375" style="3" customWidth="1"/>
    <col min="15" max="15" width="8" style="3" bestFit="1" customWidth="1"/>
    <col min="16" max="16" width="4.5703125" style="28" bestFit="1" customWidth="1"/>
    <col min="17" max="17" width="2.7109375" style="3" customWidth="1"/>
    <col min="18" max="18" width="8" style="3" bestFit="1" customWidth="1"/>
    <col min="19" max="19" width="5.28515625" style="28" customWidth="1"/>
    <col min="20" max="16384" width="9.140625" style="3"/>
  </cols>
  <sheetData>
    <row r="1" spans="1:22" x14ac:dyDescent="0.2">
      <c r="A1" s="6" t="s">
        <v>21</v>
      </c>
      <c r="C1" s="1"/>
      <c r="D1" s="27"/>
      <c r="E1" s="1"/>
      <c r="H1" s="1"/>
      <c r="I1" s="1"/>
      <c r="J1" s="27"/>
      <c r="K1" s="1"/>
      <c r="N1" s="1"/>
      <c r="Q1" s="1"/>
    </row>
    <row r="2" spans="1:22" x14ac:dyDescent="0.2">
      <c r="A2" s="1"/>
      <c r="J2" s="27"/>
    </row>
    <row r="3" spans="1:22" x14ac:dyDescent="0.2">
      <c r="A3" s="74" t="s">
        <v>118</v>
      </c>
      <c r="B3" s="1"/>
      <c r="C3" s="1"/>
      <c r="D3" s="27"/>
      <c r="E3" s="1"/>
      <c r="F3" s="1"/>
      <c r="G3" s="27"/>
      <c r="H3" s="1"/>
      <c r="I3" s="1"/>
      <c r="J3" s="27"/>
      <c r="K3" s="1"/>
      <c r="N3" s="1"/>
      <c r="Q3" s="1"/>
    </row>
    <row r="4" spans="1:22" x14ac:dyDescent="0.2">
      <c r="A4" s="27" t="s">
        <v>35</v>
      </c>
      <c r="B4" s="1"/>
      <c r="C4" s="1"/>
      <c r="D4" s="27"/>
      <c r="E4" s="1"/>
      <c r="F4" s="1"/>
      <c r="G4" s="27"/>
      <c r="H4" s="1"/>
      <c r="I4" s="1"/>
      <c r="J4" s="27"/>
      <c r="K4" s="1"/>
      <c r="N4" s="1"/>
      <c r="Q4" s="1"/>
    </row>
    <row r="5" spans="1:22" ht="25.5" customHeight="1" x14ac:dyDescent="0.2">
      <c r="A5" s="1"/>
      <c r="B5" s="1"/>
      <c r="C5" s="156" t="s">
        <v>31</v>
      </c>
      <c r="D5" s="156"/>
      <c r="E5" s="8"/>
      <c r="F5" s="170" t="s">
        <v>33</v>
      </c>
      <c r="G5" s="170"/>
      <c r="H5" s="8"/>
      <c r="I5" s="156" t="s">
        <v>32</v>
      </c>
      <c r="J5" s="156"/>
      <c r="K5" s="8"/>
      <c r="L5" s="156" t="s">
        <v>32</v>
      </c>
      <c r="M5" s="156"/>
      <c r="N5" s="8"/>
      <c r="O5" s="156" t="s">
        <v>32</v>
      </c>
      <c r="P5" s="156"/>
      <c r="Q5" s="8"/>
      <c r="R5" s="156" t="s">
        <v>32</v>
      </c>
      <c r="S5" s="156"/>
    </row>
    <row r="6" spans="1:22" x14ac:dyDescent="0.2">
      <c r="A6" s="16"/>
      <c r="B6" s="16"/>
      <c r="C6" s="22">
        <v>2015</v>
      </c>
      <c r="D6" s="23" t="s">
        <v>0</v>
      </c>
      <c r="E6" s="23"/>
      <c r="F6" s="22">
        <v>2016</v>
      </c>
      <c r="G6" s="109" t="s">
        <v>0</v>
      </c>
      <c r="H6" s="23"/>
      <c r="I6" s="22">
        <v>2017</v>
      </c>
      <c r="J6" s="109" t="s">
        <v>0</v>
      </c>
      <c r="K6" s="23"/>
      <c r="L6" s="22">
        <v>2018</v>
      </c>
      <c r="M6" s="109" t="s">
        <v>0</v>
      </c>
      <c r="N6" s="23"/>
      <c r="O6" s="22">
        <v>2019</v>
      </c>
      <c r="P6" s="109" t="s">
        <v>0</v>
      </c>
      <c r="Q6" s="23"/>
      <c r="R6" s="22">
        <v>2020</v>
      </c>
      <c r="S6" s="109" t="s">
        <v>0</v>
      </c>
    </row>
    <row r="7" spans="1:22" x14ac:dyDescent="0.2">
      <c r="A7" s="1" t="s">
        <v>22</v>
      </c>
      <c r="B7" s="1"/>
      <c r="C7" s="104">
        <v>58</v>
      </c>
      <c r="D7" s="42">
        <f>C7/C$11</f>
        <v>6.75990675990676E-2</v>
      </c>
      <c r="E7" s="11"/>
      <c r="F7" s="104">
        <v>60</v>
      </c>
      <c r="G7" s="42">
        <f>F7/F$11</f>
        <v>9.0909090909090912E-2</v>
      </c>
      <c r="H7" s="11"/>
      <c r="I7" s="99">
        <v>60</v>
      </c>
      <c r="J7" s="42">
        <f>I7/I$11</f>
        <v>9.0909090909090912E-2</v>
      </c>
      <c r="K7" s="11"/>
      <c r="L7" s="99">
        <v>60</v>
      </c>
      <c r="M7" s="42">
        <f>L7/L$11</f>
        <v>9.0909090909090912E-2</v>
      </c>
      <c r="N7" s="11"/>
      <c r="O7" s="99">
        <v>60</v>
      </c>
      <c r="P7" s="42">
        <f>O7/O$11</f>
        <v>9.0909090909090912E-2</v>
      </c>
      <c r="Q7" s="11"/>
      <c r="R7" s="99">
        <v>60</v>
      </c>
      <c r="S7" s="42">
        <f>R7/R$11</f>
        <v>9.0909090909090912E-2</v>
      </c>
      <c r="U7" s="11"/>
      <c r="V7" s="11"/>
    </row>
    <row r="8" spans="1:22" x14ac:dyDescent="0.2">
      <c r="A8" s="1" t="s">
        <v>23</v>
      </c>
      <c r="B8" s="1"/>
      <c r="C8" s="104">
        <v>245</v>
      </c>
      <c r="D8" s="42">
        <f>C8/C$11</f>
        <v>0.28554778554778554</v>
      </c>
      <c r="E8" s="13"/>
      <c r="F8" s="104">
        <v>238</v>
      </c>
      <c r="G8" s="42">
        <f>F8/F$11</f>
        <v>0.3606060606060606</v>
      </c>
      <c r="H8" s="13"/>
      <c r="I8" s="99">
        <v>238</v>
      </c>
      <c r="J8" s="42">
        <f>I8/I$11</f>
        <v>0.3606060606060606</v>
      </c>
      <c r="K8" s="13"/>
      <c r="L8" s="99">
        <v>238</v>
      </c>
      <c r="M8" s="42">
        <f>L8/L$11</f>
        <v>0.3606060606060606</v>
      </c>
      <c r="N8" s="13"/>
      <c r="O8" s="99">
        <v>238</v>
      </c>
      <c r="P8" s="42">
        <f>O8/O$11</f>
        <v>0.3606060606060606</v>
      </c>
      <c r="Q8" s="13"/>
      <c r="R8" s="99">
        <v>238</v>
      </c>
      <c r="S8" s="42">
        <f>R8/R$11</f>
        <v>0.3606060606060606</v>
      </c>
      <c r="U8" s="13"/>
      <c r="V8" s="11"/>
    </row>
    <row r="9" spans="1:22" x14ac:dyDescent="0.2">
      <c r="A9" s="1" t="s">
        <v>24</v>
      </c>
      <c r="B9" s="1"/>
      <c r="C9" s="104">
        <v>234</v>
      </c>
      <c r="D9" s="42">
        <f>C9/C$11</f>
        <v>0.27272727272727271</v>
      </c>
      <c r="E9" s="13"/>
      <c r="F9" s="104">
        <v>240</v>
      </c>
      <c r="G9" s="42">
        <f>F9/F$11</f>
        <v>0.36363636363636365</v>
      </c>
      <c r="H9" s="13"/>
      <c r="I9" s="99">
        <v>240</v>
      </c>
      <c r="J9" s="42">
        <f>I9/I$11</f>
        <v>0.36363636363636365</v>
      </c>
      <c r="K9" s="13"/>
      <c r="L9" s="99">
        <v>240</v>
      </c>
      <c r="M9" s="42">
        <f>L9/L$11</f>
        <v>0.36363636363636365</v>
      </c>
      <c r="N9" s="13"/>
      <c r="O9" s="99">
        <v>240</v>
      </c>
      <c r="P9" s="42">
        <f>O9/O$11</f>
        <v>0.36363636363636365</v>
      </c>
      <c r="Q9" s="13"/>
      <c r="R9" s="99">
        <v>240</v>
      </c>
      <c r="S9" s="42">
        <f>R9/R$11</f>
        <v>0.36363636363636365</v>
      </c>
      <c r="U9" s="13"/>
      <c r="V9" s="11"/>
    </row>
    <row r="10" spans="1:22" x14ac:dyDescent="0.2">
      <c r="A10" s="1" t="s">
        <v>60</v>
      </c>
      <c r="B10" s="1"/>
      <c r="C10" s="104">
        <v>321</v>
      </c>
      <c r="D10" s="42">
        <f>C10/C$11</f>
        <v>0.37412587412587411</v>
      </c>
      <c r="E10" s="11"/>
      <c r="F10" s="104">
        <v>122</v>
      </c>
      <c r="G10" s="42">
        <f>F10/F$11</f>
        <v>0.18484848484848485</v>
      </c>
      <c r="H10" s="11"/>
      <c r="I10" s="99">
        <v>122</v>
      </c>
      <c r="J10" s="42">
        <f>I10/I$11</f>
        <v>0.18484848484848485</v>
      </c>
      <c r="K10" s="11"/>
      <c r="L10" s="99">
        <v>122</v>
      </c>
      <c r="M10" s="42">
        <f>L10/L$11</f>
        <v>0.18484848484848485</v>
      </c>
      <c r="N10" s="11"/>
      <c r="O10" s="99">
        <v>122</v>
      </c>
      <c r="P10" s="42">
        <f>O10/O$11</f>
        <v>0.18484848484848485</v>
      </c>
      <c r="Q10" s="11"/>
      <c r="R10" s="99">
        <v>122</v>
      </c>
      <c r="S10" s="42">
        <f>R10/R$11</f>
        <v>0.18484848484848485</v>
      </c>
      <c r="U10" s="11"/>
      <c r="V10" s="11"/>
    </row>
    <row r="11" spans="1:22" s="41" customFormat="1" ht="13.5" thickBot="1" x14ac:dyDescent="0.25">
      <c r="A11" s="39" t="s">
        <v>25</v>
      </c>
      <c r="B11" s="39"/>
      <c r="C11" s="40">
        <f>SUM(C7:C10)</f>
        <v>858</v>
      </c>
      <c r="D11" s="39"/>
      <c r="E11" s="39"/>
      <c r="F11" s="40">
        <f>SUM(F7:F10)</f>
        <v>660</v>
      </c>
      <c r="G11" s="39"/>
      <c r="H11" s="39"/>
      <c r="I11" s="40">
        <f>SUM(I7:I10)</f>
        <v>660</v>
      </c>
      <c r="J11" s="39"/>
      <c r="K11" s="39"/>
      <c r="L11" s="40">
        <f>SUM(L7:L10)</f>
        <v>660</v>
      </c>
      <c r="M11" s="39"/>
      <c r="N11" s="39"/>
      <c r="O11" s="40">
        <f>SUM(O7:O10)</f>
        <v>660</v>
      </c>
      <c r="P11" s="39"/>
      <c r="Q11" s="39"/>
      <c r="R11" s="40">
        <f>SUM(R7:R10)</f>
        <v>660</v>
      </c>
      <c r="S11" s="39"/>
    </row>
    <row r="12" spans="1:22" ht="13.5" thickTop="1" x14ac:dyDescent="0.2">
      <c r="A12" s="1"/>
      <c r="B12" s="28"/>
      <c r="C12" s="30"/>
      <c r="E12" s="28"/>
      <c r="F12" s="30"/>
      <c r="H12" s="28"/>
      <c r="I12" s="30"/>
      <c r="J12" s="27"/>
      <c r="K12" s="28"/>
      <c r="L12" s="30"/>
      <c r="N12" s="28"/>
      <c r="O12" s="30"/>
      <c r="Q12" s="28"/>
      <c r="R12" s="30"/>
    </row>
    <row r="13" spans="1:22" x14ac:dyDescent="0.2">
      <c r="A13" s="1"/>
      <c r="B13" s="1"/>
      <c r="C13" s="1"/>
      <c r="D13" s="27"/>
      <c r="E13" s="1"/>
      <c r="F13" s="1"/>
      <c r="G13" s="27"/>
      <c r="H13" s="1"/>
      <c r="I13" s="1"/>
      <c r="K13" s="1"/>
      <c r="N13" s="1"/>
      <c r="Q13" s="1"/>
    </row>
    <row r="14" spans="1:22" x14ac:dyDescent="0.2">
      <c r="A14" s="1"/>
      <c r="B14" s="1"/>
      <c r="C14" s="1"/>
      <c r="D14" s="27"/>
      <c r="E14" s="1"/>
      <c r="F14" s="1"/>
      <c r="G14" s="27"/>
      <c r="H14" s="1"/>
      <c r="I14" s="1"/>
      <c r="J14" s="27"/>
      <c r="K14" s="1"/>
      <c r="N14" s="1"/>
      <c r="Q14" s="1"/>
    </row>
    <row r="16" spans="1:22" x14ac:dyDescent="0.2">
      <c r="B16" s="1"/>
      <c r="C16" s="1"/>
      <c r="D16" s="27"/>
      <c r="E16" s="1"/>
      <c r="F16" s="1"/>
      <c r="G16" s="27"/>
      <c r="H16" s="1"/>
      <c r="I16" s="1"/>
      <c r="J16" s="27"/>
      <c r="K16" s="1"/>
      <c r="N16" s="1"/>
      <c r="Q16" s="1"/>
    </row>
    <row r="17" spans="1:17" x14ac:dyDescent="0.2">
      <c r="A17" s="1"/>
      <c r="B17" s="1"/>
      <c r="C17" s="1"/>
      <c r="D17" s="27"/>
      <c r="E17" s="1"/>
      <c r="F17" s="1"/>
      <c r="G17" s="27"/>
      <c r="H17" s="1"/>
      <c r="I17" s="1"/>
      <c r="J17" s="27"/>
      <c r="K17" s="1"/>
      <c r="N17" s="1"/>
      <c r="Q17" s="1"/>
    </row>
    <row r="18" spans="1:17" x14ac:dyDescent="0.2">
      <c r="A18" s="1"/>
      <c r="B18" s="1"/>
      <c r="C18" s="1"/>
      <c r="D18" s="27"/>
      <c r="E18" s="1"/>
      <c r="F18" s="1"/>
      <c r="G18" s="27"/>
      <c r="H18" s="1"/>
      <c r="I18" s="1"/>
      <c r="J18" s="27"/>
      <c r="K18" s="1"/>
      <c r="N18" s="1"/>
      <c r="Q18" s="1"/>
    </row>
    <row r="19" spans="1:17" x14ac:dyDescent="0.2">
      <c r="A19" s="1"/>
      <c r="B19" s="1"/>
      <c r="C19" s="1"/>
      <c r="D19" s="27"/>
      <c r="E19" s="1"/>
      <c r="F19" s="1"/>
      <c r="G19" s="27"/>
      <c r="H19" s="1"/>
      <c r="I19" s="1"/>
      <c r="J19" s="27"/>
      <c r="K19" s="1"/>
      <c r="N19" s="1"/>
      <c r="Q19" s="1"/>
    </row>
    <row r="20" spans="1:17" x14ac:dyDescent="0.2">
      <c r="A20" s="1"/>
      <c r="B20" s="1"/>
      <c r="C20" s="1"/>
      <c r="D20" s="27"/>
      <c r="E20" s="1"/>
      <c r="F20" s="1"/>
      <c r="G20" s="27"/>
      <c r="H20" s="1"/>
      <c r="I20" s="1"/>
      <c r="J20" s="27"/>
      <c r="K20" s="1"/>
      <c r="N20" s="1"/>
      <c r="Q20" s="1"/>
    </row>
    <row r="21" spans="1:17" x14ac:dyDescent="0.2">
      <c r="A21" s="1"/>
      <c r="B21" s="1"/>
      <c r="C21" s="1"/>
      <c r="D21" s="27"/>
      <c r="E21" s="1"/>
      <c r="F21" s="1"/>
      <c r="G21" s="27"/>
      <c r="H21" s="1"/>
      <c r="I21" s="1"/>
      <c r="J21" s="27"/>
      <c r="K21" s="1"/>
      <c r="N21" s="1"/>
      <c r="Q21" s="1"/>
    </row>
    <row r="22" spans="1:17" x14ac:dyDescent="0.2">
      <c r="A22" s="1"/>
      <c r="B22" s="1"/>
      <c r="C22" s="1"/>
      <c r="D22" s="27"/>
      <c r="E22" s="1"/>
      <c r="F22" s="1"/>
      <c r="G22" s="27"/>
      <c r="H22" s="1"/>
      <c r="I22" s="1"/>
      <c r="J22" s="27"/>
      <c r="K22" s="1"/>
      <c r="N22" s="1"/>
      <c r="Q22" s="1"/>
    </row>
    <row r="23" spans="1:17" x14ac:dyDescent="0.2">
      <c r="A23" s="1"/>
      <c r="B23" s="1"/>
      <c r="C23" s="1"/>
      <c r="D23" s="27"/>
      <c r="E23" s="1"/>
      <c r="F23" s="1"/>
      <c r="G23" s="27"/>
      <c r="H23" s="1"/>
      <c r="I23" s="1"/>
      <c r="J23" s="27"/>
      <c r="K23" s="1"/>
      <c r="N23" s="1"/>
      <c r="Q23" s="1"/>
    </row>
    <row r="24" spans="1:17" x14ac:dyDescent="0.2">
      <c r="A24" s="1"/>
      <c r="B24" s="1"/>
      <c r="C24" s="1"/>
      <c r="D24" s="27"/>
      <c r="E24" s="1"/>
      <c r="F24" s="1"/>
      <c r="G24" s="27"/>
      <c r="H24" s="1"/>
      <c r="I24" s="1"/>
      <c r="J24" s="27"/>
      <c r="K24" s="1"/>
      <c r="N24" s="1"/>
      <c r="Q24" s="1"/>
    </row>
    <row r="25" spans="1:17" x14ac:dyDescent="0.2">
      <c r="A25" s="1"/>
      <c r="B25" s="1"/>
      <c r="C25" s="1"/>
      <c r="D25" s="27"/>
      <c r="E25" s="1"/>
      <c r="F25" s="1"/>
      <c r="G25" s="27"/>
      <c r="H25" s="1"/>
      <c r="I25" s="1"/>
      <c r="J25" s="27"/>
      <c r="K25" s="1"/>
      <c r="N25" s="1"/>
      <c r="Q25" s="1"/>
    </row>
    <row r="26" spans="1:17" x14ac:dyDescent="0.2">
      <c r="A26" s="1"/>
      <c r="B26" s="1"/>
      <c r="C26" s="1"/>
      <c r="D26" s="27"/>
      <c r="E26" s="1"/>
      <c r="F26" s="1"/>
      <c r="G26" s="27"/>
      <c r="H26" s="1"/>
      <c r="I26" s="1"/>
      <c r="J26" s="27"/>
      <c r="K26" s="1"/>
      <c r="N26" s="1"/>
      <c r="Q26" s="1"/>
    </row>
    <row r="27" spans="1:17" x14ac:dyDescent="0.2">
      <c r="A27" s="1"/>
      <c r="B27" s="1"/>
      <c r="C27" s="1"/>
      <c r="D27" s="27"/>
      <c r="E27" s="1"/>
      <c r="F27" s="1"/>
      <c r="G27" s="27"/>
      <c r="H27" s="1"/>
      <c r="I27" s="1"/>
      <c r="J27" s="27"/>
      <c r="K27" s="1"/>
      <c r="N27" s="1"/>
      <c r="Q27" s="1"/>
    </row>
    <row r="28" spans="1:17" x14ac:dyDescent="0.2">
      <c r="A28" s="1"/>
      <c r="B28" s="1"/>
      <c r="C28" s="1"/>
      <c r="D28" s="27"/>
      <c r="E28" s="1"/>
      <c r="F28" s="1"/>
      <c r="G28" s="27"/>
      <c r="H28" s="1"/>
      <c r="I28" s="1"/>
      <c r="J28" s="27"/>
      <c r="K28" s="1"/>
      <c r="N28" s="1"/>
      <c r="Q28" s="1"/>
    </row>
    <row r="29" spans="1:17" x14ac:dyDescent="0.2">
      <c r="A29" s="1"/>
      <c r="B29" s="1"/>
      <c r="C29" s="1"/>
      <c r="D29" s="27"/>
      <c r="E29" s="1"/>
      <c r="F29" s="1"/>
      <c r="G29" s="27"/>
      <c r="H29" s="1"/>
      <c r="I29" s="1"/>
      <c r="J29" s="27"/>
      <c r="K29" s="1"/>
      <c r="N29" s="1"/>
      <c r="Q29" s="1"/>
    </row>
    <row r="30" spans="1:17" x14ac:dyDescent="0.2">
      <c r="A30" s="1"/>
      <c r="B30" s="1"/>
      <c r="C30" s="1"/>
      <c r="D30" s="27"/>
      <c r="E30" s="1"/>
      <c r="F30" s="1"/>
      <c r="G30" s="27"/>
      <c r="H30" s="1"/>
      <c r="I30" s="1"/>
      <c r="J30" s="27"/>
      <c r="K30" s="1"/>
      <c r="N30" s="1"/>
      <c r="Q30" s="1"/>
    </row>
    <row r="31" spans="1:17" x14ac:dyDescent="0.2">
      <c r="A31" s="1"/>
      <c r="B31" s="1"/>
      <c r="C31" s="1"/>
      <c r="D31" s="27"/>
      <c r="E31" s="1"/>
      <c r="F31" s="1"/>
      <c r="G31" s="27"/>
      <c r="H31" s="1"/>
      <c r="I31" s="1"/>
      <c r="J31" s="27"/>
      <c r="K31" s="1"/>
      <c r="N31" s="1"/>
      <c r="Q31" s="1"/>
    </row>
    <row r="32" spans="1:17" x14ac:dyDescent="0.2">
      <c r="A32" s="1"/>
      <c r="B32" s="1"/>
      <c r="C32" s="1"/>
      <c r="D32" s="27"/>
      <c r="E32" s="1"/>
      <c r="F32" s="1"/>
      <c r="G32" s="27"/>
      <c r="H32" s="1"/>
      <c r="I32" s="1"/>
      <c r="J32" s="27"/>
      <c r="K32" s="1"/>
      <c r="N32" s="1"/>
      <c r="Q32" s="1"/>
    </row>
    <row r="33" spans="1:17" x14ac:dyDescent="0.2">
      <c r="A33" s="1"/>
      <c r="B33" s="1"/>
      <c r="C33" s="1"/>
      <c r="D33" s="27"/>
      <c r="E33" s="1"/>
      <c r="F33" s="1"/>
      <c r="G33" s="27"/>
      <c r="H33" s="1"/>
      <c r="I33" s="1"/>
      <c r="J33" s="27"/>
      <c r="K33" s="1"/>
      <c r="N33" s="1"/>
      <c r="Q33" s="1"/>
    </row>
    <row r="34" spans="1:17" x14ac:dyDescent="0.2">
      <c r="A34" s="1"/>
      <c r="B34" s="1"/>
      <c r="C34" s="1"/>
      <c r="D34" s="27"/>
      <c r="E34" s="1"/>
      <c r="F34" s="1"/>
      <c r="G34" s="27"/>
      <c r="H34" s="1"/>
      <c r="I34" s="1"/>
      <c r="J34" s="27"/>
      <c r="K34" s="1"/>
      <c r="N34" s="1"/>
      <c r="Q34" s="1"/>
    </row>
    <row r="35" spans="1:17" x14ac:dyDescent="0.2">
      <c r="A35" s="1"/>
      <c r="B35" s="1"/>
      <c r="C35" s="1"/>
      <c r="D35" s="27"/>
      <c r="E35" s="1"/>
      <c r="F35" s="1"/>
      <c r="G35" s="27"/>
      <c r="H35" s="1"/>
      <c r="I35" s="1"/>
      <c r="J35" s="27"/>
      <c r="K35" s="1"/>
      <c r="N35" s="1"/>
      <c r="Q35" s="1"/>
    </row>
    <row r="36" spans="1:17" x14ac:dyDescent="0.2">
      <c r="A36" s="1"/>
      <c r="B36" s="1"/>
      <c r="C36" s="1"/>
      <c r="D36" s="27"/>
      <c r="E36" s="1"/>
      <c r="F36" s="1"/>
      <c r="G36" s="27"/>
      <c r="H36" s="1"/>
      <c r="I36" s="1"/>
      <c r="J36" s="27"/>
      <c r="K36" s="1"/>
      <c r="N36" s="1"/>
      <c r="Q36" s="1"/>
    </row>
    <row r="37" spans="1:17" x14ac:dyDescent="0.2">
      <c r="A37" s="1"/>
      <c r="B37" s="1"/>
      <c r="C37" s="1"/>
      <c r="D37" s="27"/>
      <c r="E37" s="1"/>
      <c r="F37" s="1"/>
      <c r="G37" s="27"/>
      <c r="H37" s="1"/>
      <c r="I37" s="1"/>
      <c r="J37" s="27"/>
      <c r="K37" s="1"/>
      <c r="N37" s="1"/>
      <c r="Q37" s="1"/>
    </row>
    <row r="38" spans="1:17" x14ac:dyDescent="0.2">
      <c r="A38" s="1"/>
      <c r="B38" s="1"/>
      <c r="C38" s="1"/>
      <c r="D38" s="27"/>
      <c r="E38" s="1"/>
      <c r="F38" s="1"/>
      <c r="G38" s="27"/>
      <c r="H38" s="1"/>
      <c r="I38" s="1"/>
      <c r="J38" s="27"/>
      <c r="K38" s="1"/>
      <c r="N38" s="1"/>
      <c r="Q38" s="1"/>
    </row>
    <row r="39" spans="1:17" x14ac:dyDescent="0.2">
      <c r="A39" s="1"/>
      <c r="B39" s="1"/>
      <c r="C39" s="1"/>
      <c r="D39" s="27"/>
      <c r="E39" s="1"/>
      <c r="F39" s="1"/>
      <c r="G39" s="27"/>
      <c r="H39" s="1"/>
      <c r="I39" s="1"/>
      <c r="J39" s="27"/>
      <c r="K39" s="1"/>
      <c r="N39" s="1"/>
      <c r="Q39" s="1"/>
    </row>
    <row r="40" spans="1:17" x14ac:dyDescent="0.2">
      <c r="A40" s="1"/>
      <c r="B40" s="1"/>
      <c r="C40" s="1"/>
      <c r="D40" s="27"/>
      <c r="E40" s="1"/>
      <c r="F40" s="1"/>
      <c r="G40" s="27"/>
      <c r="H40" s="1"/>
      <c r="I40" s="1"/>
      <c r="J40" s="27"/>
      <c r="K40" s="1"/>
      <c r="N40" s="1"/>
      <c r="Q40" s="1"/>
    </row>
    <row r="41" spans="1:17" x14ac:dyDescent="0.2">
      <c r="A41" s="1"/>
      <c r="B41" s="1"/>
      <c r="C41" s="1"/>
      <c r="D41" s="27"/>
      <c r="E41" s="1"/>
      <c r="F41" s="1"/>
      <c r="G41" s="27"/>
      <c r="H41" s="1"/>
      <c r="I41" s="1"/>
      <c r="J41" s="27"/>
      <c r="K41" s="1"/>
      <c r="N41" s="1"/>
      <c r="Q41" s="1"/>
    </row>
    <row r="42" spans="1:17" x14ac:dyDescent="0.2">
      <c r="A42" s="1"/>
      <c r="B42" s="1"/>
      <c r="C42" s="1"/>
      <c r="D42" s="27"/>
      <c r="E42" s="1"/>
      <c r="F42" s="1"/>
      <c r="G42" s="27"/>
      <c r="H42" s="1"/>
      <c r="I42" s="1"/>
      <c r="J42" s="27"/>
      <c r="K42" s="1"/>
      <c r="N42" s="1"/>
      <c r="Q42" s="1"/>
    </row>
    <row r="43" spans="1:17" x14ac:dyDescent="0.2">
      <c r="A43" s="1"/>
      <c r="B43" s="1"/>
      <c r="C43" s="1"/>
      <c r="D43" s="27"/>
      <c r="E43" s="1"/>
      <c r="F43" s="1"/>
      <c r="G43" s="27"/>
      <c r="H43" s="1"/>
      <c r="I43" s="1"/>
      <c r="J43" s="27"/>
      <c r="K43" s="1"/>
      <c r="N43" s="1"/>
      <c r="Q43" s="1"/>
    </row>
    <row r="44" spans="1:17" x14ac:dyDescent="0.2">
      <c r="A44" s="1"/>
      <c r="B44" s="1"/>
      <c r="C44" s="1"/>
      <c r="D44" s="27"/>
      <c r="E44" s="1"/>
      <c r="F44" s="1"/>
      <c r="G44" s="27"/>
      <c r="H44" s="1"/>
      <c r="I44" s="1"/>
      <c r="J44" s="27"/>
      <c r="K44" s="1"/>
      <c r="N44" s="1"/>
      <c r="Q44" s="1"/>
    </row>
    <row r="45" spans="1:17" x14ac:dyDescent="0.2">
      <c r="A45" s="1"/>
      <c r="B45" s="1"/>
      <c r="C45" s="1"/>
      <c r="D45" s="27"/>
      <c r="E45" s="1"/>
      <c r="F45" s="1"/>
      <c r="G45" s="27"/>
      <c r="H45" s="1"/>
      <c r="I45" s="1"/>
      <c r="J45" s="27"/>
      <c r="K45" s="1"/>
      <c r="N45" s="1"/>
      <c r="Q45" s="1"/>
    </row>
    <row r="46" spans="1:17" x14ac:dyDescent="0.2">
      <c r="A46" s="1"/>
      <c r="B46" s="1"/>
      <c r="C46" s="1"/>
      <c r="D46" s="27"/>
      <c r="E46" s="1"/>
      <c r="F46" s="1"/>
      <c r="G46" s="27"/>
      <c r="H46" s="1"/>
      <c r="I46" s="1"/>
      <c r="J46" s="27"/>
      <c r="K46" s="1"/>
      <c r="N46" s="1"/>
      <c r="Q46" s="1"/>
    </row>
    <row r="47" spans="1:17" x14ac:dyDescent="0.2">
      <c r="A47" s="1"/>
      <c r="B47" s="1"/>
      <c r="C47" s="1"/>
      <c r="D47" s="27"/>
      <c r="E47" s="1"/>
      <c r="F47" s="1"/>
      <c r="G47" s="27"/>
      <c r="H47" s="1"/>
      <c r="I47" s="1"/>
      <c r="J47" s="27"/>
      <c r="K47" s="1"/>
      <c r="N47" s="1"/>
      <c r="Q47" s="1"/>
    </row>
    <row r="48" spans="1:17" x14ac:dyDescent="0.2">
      <c r="A48" s="1"/>
      <c r="B48" s="1"/>
      <c r="C48" s="1"/>
      <c r="D48" s="27"/>
      <c r="E48" s="1"/>
      <c r="F48" s="1"/>
      <c r="G48" s="27"/>
      <c r="H48" s="1"/>
      <c r="I48" s="1"/>
      <c r="J48" s="27"/>
      <c r="K48" s="1"/>
      <c r="N48" s="1"/>
      <c r="Q48" s="1"/>
    </row>
    <row r="49" spans="1:17" x14ac:dyDescent="0.2">
      <c r="A49" s="1"/>
      <c r="B49" s="1"/>
      <c r="C49" s="1"/>
      <c r="D49" s="27"/>
      <c r="E49" s="1"/>
      <c r="F49" s="1"/>
      <c r="G49" s="27"/>
      <c r="H49" s="1"/>
      <c r="I49" s="1"/>
      <c r="J49" s="27"/>
      <c r="K49" s="1"/>
      <c r="N49" s="1"/>
      <c r="Q49" s="1"/>
    </row>
    <row r="50" spans="1:17" x14ac:dyDescent="0.2">
      <c r="A50" s="1"/>
      <c r="B50" s="1"/>
      <c r="C50" s="1"/>
      <c r="D50" s="27"/>
      <c r="E50" s="1"/>
      <c r="F50" s="1"/>
      <c r="G50" s="27"/>
      <c r="H50" s="1"/>
      <c r="I50" s="1"/>
      <c r="J50" s="27"/>
      <c r="K50" s="1"/>
      <c r="N50" s="1"/>
      <c r="Q50" s="1"/>
    </row>
    <row r="51" spans="1:17" x14ac:dyDescent="0.2">
      <c r="A51" s="1"/>
      <c r="B51" s="1"/>
      <c r="C51" s="1"/>
      <c r="D51" s="27"/>
      <c r="E51" s="1"/>
      <c r="F51" s="1"/>
      <c r="G51" s="27"/>
      <c r="H51" s="1"/>
      <c r="I51" s="1"/>
      <c r="J51" s="27"/>
      <c r="K51" s="1"/>
      <c r="N51" s="1"/>
      <c r="Q51" s="1"/>
    </row>
    <row r="52" spans="1:17" x14ac:dyDescent="0.2">
      <c r="A52" s="1"/>
      <c r="B52" s="1"/>
      <c r="C52" s="1"/>
      <c r="D52" s="27"/>
      <c r="E52" s="1"/>
      <c r="F52" s="1"/>
      <c r="G52" s="27"/>
      <c r="H52" s="1"/>
      <c r="I52" s="1"/>
      <c r="J52" s="27"/>
      <c r="K52" s="1"/>
      <c r="N52" s="1"/>
      <c r="Q52" s="1"/>
    </row>
    <row r="53" spans="1:17" x14ac:dyDescent="0.2">
      <c r="A53" s="1"/>
      <c r="B53" s="1"/>
      <c r="C53" s="1"/>
      <c r="D53" s="27"/>
      <c r="E53" s="1"/>
      <c r="F53" s="1"/>
      <c r="G53" s="27"/>
      <c r="H53" s="1"/>
      <c r="I53" s="1"/>
      <c r="J53" s="27"/>
      <c r="K53" s="1"/>
      <c r="N53" s="1"/>
      <c r="Q53" s="1"/>
    </row>
    <row r="54" spans="1:17" x14ac:dyDescent="0.2">
      <c r="A54" s="1"/>
      <c r="B54" s="1"/>
      <c r="C54" s="1"/>
      <c r="D54" s="27"/>
      <c r="E54" s="1"/>
      <c r="F54" s="1"/>
      <c r="G54" s="27"/>
      <c r="H54" s="1"/>
      <c r="I54" s="1"/>
      <c r="J54" s="27"/>
      <c r="K54" s="1"/>
      <c r="N54" s="1"/>
      <c r="Q54" s="1"/>
    </row>
    <row r="55" spans="1:17" x14ac:dyDescent="0.2">
      <c r="A55" s="1"/>
      <c r="B55" s="1"/>
      <c r="C55" s="1"/>
      <c r="D55" s="27"/>
      <c r="E55" s="1"/>
      <c r="F55" s="1"/>
      <c r="G55" s="27"/>
      <c r="H55" s="1"/>
      <c r="I55" s="1"/>
      <c r="J55" s="27"/>
      <c r="K55" s="1"/>
      <c r="N55" s="1"/>
      <c r="Q55" s="1"/>
    </row>
    <row r="56" spans="1:17" x14ac:dyDescent="0.2">
      <c r="A56" s="1"/>
      <c r="B56" s="1"/>
      <c r="C56" s="1"/>
      <c r="D56" s="27"/>
      <c r="E56" s="1"/>
      <c r="F56" s="1"/>
      <c r="G56" s="27"/>
      <c r="H56" s="1"/>
      <c r="I56" s="1"/>
      <c r="J56" s="27"/>
      <c r="K56" s="1"/>
      <c r="N56" s="1"/>
      <c r="Q56" s="1"/>
    </row>
    <row r="57" spans="1:17" x14ac:dyDescent="0.2">
      <c r="A57" s="1"/>
      <c r="B57" s="1"/>
      <c r="C57" s="1"/>
      <c r="D57" s="27"/>
      <c r="E57" s="1"/>
      <c r="F57" s="1"/>
      <c r="G57" s="27"/>
      <c r="H57" s="1"/>
      <c r="I57" s="1"/>
      <c r="J57" s="27"/>
      <c r="K57" s="1"/>
      <c r="N57" s="1"/>
      <c r="Q57" s="1"/>
    </row>
    <row r="58" spans="1:17" x14ac:dyDescent="0.2">
      <c r="A58" s="1"/>
      <c r="B58" s="1"/>
      <c r="C58" s="1"/>
      <c r="D58" s="27"/>
      <c r="E58" s="1"/>
      <c r="F58" s="1"/>
      <c r="G58" s="27"/>
      <c r="H58" s="1"/>
      <c r="I58" s="1"/>
      <c r="J58" s="27"/>
      <c r="K58" s="1"/>
      <c r="N58" s="1"/>
      <c r="Q58" s="1"/>
    </row>
    <row r="59" spans="1:17" x14ac:dyDescent="0.2">
      <c r="A59" s="1"/>
      <c r="B59" s="1"/>
      <c r="C59" s="1"/>
      <c r="D59" s="27"/>
      <c r="E59" s="1"/>
      <c r="F59" s="1"/>
      <c r="G59" s="27"/>
      <c r="H59" s="1"/>
      <c r="I59" s="1"/>
      <c r="J59" s="27"/>
      <c r="K59" s="1"/>
      <c r="N59" s="1"/>
      <c r="Q59" s="1"/>
    </row>
    <row r="60" spans="1:17" x14ac:dyDescent="0.2">
      <c r="A60" s="1"/>
      <c r="B60" s="1"/>
      <c r="C60" s="1"/>
      <c r="D60" s="27"/>
      <c r="E60" s="1"/>
      <c r="F60" s="1"/>
      <c r="G60" s="27"/>
      <c r="H60" s="1"/>
      <c r="I60" s="1"/>
      <c r="J60" s="27"/>
      <c r="K60" s="1"/>
      <c r="N60" s="1"/>
      <c r="Q60" s="1"/>
    </row>
    <row r="61" spans="1:17" x14ac:dyDescent="0.2">
      <c r="A61" s="1"/>
      <c r="B61" s="1"/>
      <c r="C61" s="1"/>
      <c r="D61" s="27"/>
      <c r="E61" s="1"/>
      <c r="F61" s="1"/>
      <c r="G61" s="27"/>
      <c r="H61" s="1"/>
      <c r="I61" s="1"/>
      <c r="J61" s="27"/>
      <c r="K61" s="1"/>
      <c r="N61" s="1"/>
      <c r="Q61" s="1"/>
    </row>
    <row r="62" spans="1:17" x14ac:dyDescent="0.2">
      <c r="A62" s="1"/>
      <c r="B62" s="1"/>
      <c r="C62" s="1"/>
      <c r="D62" s="27"/>
      <c r="E62" s="1"/>
      <c r="F62" s="1"/>
      <c r="G62" s="27"/>
      <c r="H62" s="1"/>
      <c r="I62" s="1"/>
      <c r="J62" s="27"/>
      <c r="K62" s="1"/>
      <c r="N62" s="1"/>
      <c r="Q62" s="1"/>
    </row>
    <row r="63" spans="1:17" x14ac:dyDescent="0.2">
      <c r="A63" s="1"/>
      <c r="B63" s="1"/>
      <c r="C63" s="1"/>
      <c r="D63" s="27"/>
      <c r="E63" s="1"/>
      <c r="F63" s="1"/>
      <c r="G63" s="27"/>
      <c r="H63" s="1"/>
      <c r="I63" s="1"/>
      <c r="J63" s="27"/>
      <c r="K63" s="1"/>
      <c r="N63" s="1"/>
      <c r="Q63" s="1"/>
    </row>
    <row r="64" spans="1:17" x14ac:dyDescent="0.2">
      <c r="A64" s="1"/>
      <c r="B64" s="1"/>
      <c r="C64" s="1"/>
      <c r="D64" s="27"/>
      <c r="E64" s="1"/>
      <c r="F64" s="1"/>
      <c r="G64" s="27"/>
      <c r="H64" s="1"/>
      <c r="I64" s="1"/>
      <c r="J64" s="27"/>
      <c r="K64" s="1"/>
      <c r="N64" s="1"/>
      <c r="Q64" s="1"/>
    </row>
    <row r="65" spans="1:17" x14ac:dyDescent="0.2">
      <c r="A65" s="1"/>
      <c r="B65" s="1"/>
      <c r="C65" s="1"/>
      <c r="D65" s="27"/>
      <c r="E65" s="1"/>
      <c r="F65" s="1"/>
      <c r="G65" s="27"/>
      <c r="H65" s="1"/>
      <c r="I65" s="1"/>
      <c r="J65" s="27"/>
      <c r="K65" s="1"/>
      <c r="N65" s="1"/>
      <c r="Q65" s="1"/>
    </row>
    <row r="66" spans="1:17" x14ac:dyDescent="0.2">
      <c r="A66" s="1"/>
      <c r="B66" s="1"/>
      <c r="C66" s="1"/>
      <c r="D66" s="27"/>
      <c r="E66" s="1"/>
      <c r="F66" s="1"/>
      <c r="G66" s="27"/>
      <c r="H66" s="1"/>
      <c r="I66" s="1"/>
      <c r="J66" s="27"/>
      <c r="K66" s="1"/>
      <c r="N66" s="1"/>
      <c r="Q66" s="1"/>
    </row>
    <row r="67" spans="1:17" x14ac:dyDescent="0.2">
      <c r="A67" s="1"/>
      <c r="B67" s="1"/>
      <c r="C67" s="1"/>
      <c r="D67" s="27"/>
      <c r="E67" s="1"/>
      <c r="F67" s="1"/>
      <c r="G67" s="27"/>
      <c r="H67" s="1"/>
      <c r="I67" s="1"/>
      <c r="J67" s="27"/>
      <c r="K67" s="1"/>
      <c r="N67" s="1"/>
      <c r="Q67" s="1"/>
    </row>
    <row r="68" spans="1:17" x14ac:dyDescent="0.2">
      <c r="A68" s="1"/>
      <c r="B68" s="1"/>
      <c r="C68" s="1"/>
      <c r="D68" s="27"/>
      <c r="E68" s="1"/>
      <c r="F68" s="1"/>
      <c r="G68" s="27"/>
      <c r="H68" s="1"/>
      <c r="I68" s="1"/>
      <c r="J68" s="27"/>
      <c r="K68" s="1"/>
      <c r="N68" s="1"/>
      <c r="Q68" s="1"/>
    </row>
    <row r="69" spans="1:17" x14ac:dyDescent="0.2">
      <c r="A69" s="1"/>
      <c r="B69" s="1"/>
      <c r="C69" s="1"/>
      <c r="D69" s="27"/>
      <c r="E69" s="1"/>
      <c r="F69" s="1"/>
      <c r="G69" s="27"/>
      <c r="H69" s="1"/>
      <c r="I69" s="1"/>
      <c r="J69" s="27"/>
      <c r="K69" s="1"/>
      <c r="N69" s="1"/>
      <c r="Q69" s="1"/>
    </row>
    <row r="70" spans="1:17" x14ac:dyDescent="0.2">
      <c r="A70" s="1"/>
      <c r="B70" s="1"/>
      <c r="C70" s="1"/>
      <c r="D70" s="27"/>
      <c r="E70" s="1"/>
      <c r="F70" s="1"/>
      <c r="G70" s="27"/>
      <c r="H70" s="1"/>
      <c r="I70" s="1"/>
      <c r="J70" s="27"/>
      <c r="K70" s="1"/>
      <c r="N70" s="1"/>
      <c r="Q70" s="1"/>
    </row>
    <row r="71" spans="1:17" x14ac:dyDescent="0.2">
      <c r="A71" s="1"/>
      <c r="B71" s="1"/>
      <c r="C71" s="1"/>
      <c r="D71" s="27"/>
      <c r="E71" s="1"/>
      <c r="F71" s="1"/>
      <c r="G71" s="27"/>
      <c r="H71" s="1"/>
      <c r="I71" s="1"/>
      <c r="J71" s="27"/>
      <c r="K71" s="1"/>
      <c r="N71" s="1"/>
      <c r="Q71" s="1"/>
    </row>
    <row r="72" spans="1:17" x14ac:dyDescent="0.2">
      <c r="A72" s="1"/>
      <c r="B72" s="1"/>
      <c r="C72" s="1"/>
      <c r="D72" s="27"/>
      <c r="E72" s="1"/>
      <c r="F72" s="1"/>
      <c r="G72" s="27"/>
      <c r="H72" s="1"/>
      <c r="I72" s="1"/>
      <c r="J72" s="27"/>
      <c r="K72" s="1"/>
      <c r="N72" s="1"/>
      <c r="Q72" s="1"/>
    </row>
    <row r="73" spans="1:17" x14ac:dyDescent="0.2">
      <c r="A73" s="1"/>
      <c r="B73" s="1"/>
      <c r="C73" s="1"/>
      <c r="D73" s="27"/>
      <c r="E73" s="1"/>
      <c r="F73" s="1"/>
      <c r="G73" s="27"/>
      <c r="H73" s="1"/>
      <c r="I73" s="1"/>
      <c r="J73" s="27"/>
      <c r="K73" s="1"/>
      <c r="N73" s="1"/>
      <c r="Q73" s="1"/>
    </row>
    <row r="74" spans="1:17" x14ac:dyDescent="0.2">
      <c r="A74" s="1"/>
      <c r="B74" s="1"/>
      <c r="C74" s="1"/>
      <c r="D74" s="27"/>
      <c r="E74" s="1"/>
      <c r="F74" s="1"/>
      <c r="G74" s="27"/>
      <c r="H74" s="1"/>
      <c r="I74" s="1"/>
      <c r="J74" s="27"/>
      <c r="K74" s="1"/>
      <c r="N74" s="1"/>
      <c r="Q74" s="1"/>
    </row>
    <row r="75" spans="1:17" x14ac:dyDescent="0.2">
      <c r="A75" s="1"/>
      <c r="B75" s="1"/>
      <c r="C75" s="1"/>
      <c r="D75" s="27"/>
      <c r="E75" s="1"/>
      <c r="F75" s="1"/>
      <c r="G75" s="27"/>
      <c r="H75" s="1"/>
      <c r="I75" s="1"/>
      <c r="J75" s="27"/>
      <c r="K75" s="1"/>
      <c r="N75" s="1"/>
      <c r="Q75" s="1"/>
    </row>
    <row r="76" spans="1:17" x14ac:dyDescent="0.2">
      <c r="A76" s="1"/>
      <c r="B76" s="1"/>
      <c r="C76" s="1"/>
      <c r="D76" s="27"/>
      <c r="E76" s="1"/>
      <c r="F76" s="1"/>
      <c r="G76" s="27"/>
      <c r="H76" s="1"/>
      <c r="I76" s="1"/>
      <c r="J76" s="27"/>
      <c r="K76" s="1"/>
      <c r="N76" s="1"/>
      <c r="Q76" s="1"/>
    </row>
    <row r="77" spans="1:17" x14ac:dyDescent="0.2">
      <c r="A77" s="1"/>
      <c r="B77" s="1"/>
      <c r="C77" s="1"/>
      <c r="D77" s="27"/>
      <c r="E77" s="1"/>
      <c r="F77" s="1"/>
      <c r="G77" s="27"/>
      <c r="H77" s="1"/>
      <c r="I77" s="1"/>
      <c r="J77" s="27"/>
      <c r="K77" s="1"/>
      <c r="N77" s="1"/>
      <c r="Q77" s="1"/>
    </row>
    <row r="78" spans="1:17" x14ac:dyDescent="0.2">
      <c r="A78" s="1"/>
      <c r="B78" s="1"/>
      <c r="C78" s="1"/>
      <c r="D78" s="27"/>
      <c r="E78" s="1"/>
      <c r="F78" s="1"/>
      <c r="G78" s="27"/>
      <c r="H78" s="1"/>
      <c r="I78" s="1"/>
      <c r="J78" s="27"/>
      <c r="K78" s="1"/>
      <c r="N78" s="1"/>
      <c r="Q78" s="1"/>
    </row>
    <row r="79" spans="1:17" x14ac:dyDescent="0.2">
      <c r="A79" s="1"/>
      <c r="B79" s="1"/>
      <c r="C79" s="1"/>
      <c r="D79" s="27"/>
      <c r="E79" s="1"/>
      <c r="F79" s="1"/>
      <c r="G79" s="27"/>
      <c r="H79" s="1"/>
      <c r="I79" s="1"/>
      <c r="J79" s="27"/>
      <c r="K79" s="1"/>
      <c r="N79" s="1"/>
      <c r="Q79" s="1"/>
    </row>
    <row r="80" spans="1:17" x14ac:dyDescent="0.2">
      <c r="A80" s="1"/>
      <c r="B80" s="1"/>
      <c r="C80" s="1"/>
      <c r="D80" s="27"/>
      <c r="E80" s="1"/>
      <c r="F80" s="1"/>
      <c r="G80" s="27"/>
      <c r="H80" s="1"/>
      <c r="I80" s="1"/>
      <c r="J80" s="27"/>
      <c r="K80" s="1"/>
      <c r="N80" s="1"/>
      <c r="Q80" s="1"/>
    </row>
    <row r="81" spans="1:17" x14ac:dyDescent="0.2">
      <c r="A81" s="1"/>
      <c r="B81" s="1"/>
      <c r="C81" s="1"/>
      <c r="D81" s="27"/>
      <c r="E81" s="1"/>
      <c r="F81" s="1"/>
      <c r="G81" s="27"/>
      <c r="H81" s="1"/>
      <c r="I81" s="1"/>
      <c r="J81" s="27"/>
      <c r="K81" s="1"/>
      <c r="N81" s="1"/>
      <c r="Q81" s="1"/>
    </row>
    <row r="82" spans="1:17" x14ac:dyDescent="0.2">
      <c r="A82" s="1"/>
      <c r="B82" s="1"/>
      <c r="C82" s="1"/>
      <c r="D82" s="27"/>
      <c r="E82" s="1"/>
      <c r="F82" s="1"/>
      <c r="G82" s="27"/>
      <c r="H82" s="1"/>
      <c r="I82" s="1"/>
      <c r="J82" s="27"/>
      <c r="K82" s="1"/>
      <c r="N82" s="1"/>
      <c r="Q82" s="1"/>
    </row>
    <row r="83" spans="1:17" x14ac:dyDescent="0.2">
      <c r="A83" s="1"/>
      <c r="B83" s="1"/>
      <c r="C83" s="1"/>
      <c r="D83" s="27"/>
      <c r="E83" s="1"/>
      <c r="F83" s="1"/>
      <c r="G83" s="27"/>
      <c r="H83" s="1"/>
      <c r="I83" s="1"/>
      <c r="J83" s="27"/>
      <c r="K83" s="1"/>
      <c r="N83" s="1"/>
      <c r="Q83" s="1"/>
    </row>
    <row r="84" spans="1:17" x14ac:dyDescent="0.2">
      <c r="A84" s="1"/>
      <c r="B84" s="1"/>
      <c r="C84" s="1"/>
      <c r="D84" s="27"/>
      <c r="E84" s="1"/>
      <c r="F84" s="1"/>
      <c r="G84" s="27"/>
      <c r="H84" s="1"/>
      <c r="I84" s="1"/>
      <c r="J84" s="27"/>
      <c r="K84" s="1"/>
      <c r="N84" s="1"/>
      <c r="Q84" s="1"/>
    </row>
    <row r="85" spans="1:17" x14ac:dyDescent="0.2">
      <c r="A85" s="1"/>
      <c r="B85" s="1"/>
      <c r="C85" s="1"/>
      <c r="D85" s="27"/>
      <c r="E85" s="1"/>
      <c r="F85" s="1"/>
      <c r="G85" s="27"/>
      <c r="H85" s="1"/>
      <c r="I85" s="1"/>
      <c r="J85" s="27"/>
      <c r="K85" s="1"/>
      <c r="N85" s="1"/>
      <c r="Q85" s="1"/>
    </row>
    <row r="86" spans="1:17" x14ac:dyDescent="0.2">
      <c r="A86" s="1"/>
      <c r="B86" s="1"/>
      <c r="C86" s="1"/>
      <c r="D86" s="27"/>
      <c r="E86" s="1"/>
      <c r="F86" s="1"/>
      <c r="G86" s="27"/>
      <c r="H86" s="1"/>
      <c r="I86" s="1"/>
      <c r="J86" s="27"/>
      <c r="K86" s="1"/>
      <c r="N86" s="1"/>
      <c r="Q86" s="1"/>
    </row>
    <row r="87" spans="1:17" x14ac:dyDescent="0.2">
      <c r="A87" s="1"/>
      <c r="B87" s="1"/>
      <c r="C87" s="1"/>
      <c r="D87" s="27"/>
      <c r="E87" s="1"/>
      <c r="F87" s="1"/>
      <c r="G87" s="27"/>
      <c r="H87" s="1"/>
      <c r="I87" s="1"/>
      <c r="J87" s="27"/>
      <c r="K87" s="1"/>
      <c r="N87" s="1"/>
      <c r="Q87" s="1"/>
    </row>
    <row r="88" spans="1:17" x14ac:dyDescent="0.2">
      <c r="A88" s="1"/>
      <c r="B88" s="1"/>
      <c r="C88" s="1"/>
      <c r="D88" s="27"/>
      <c r="E88" s="1"/>
      <c r="F88" s="1"/>
      <c r="G88" s="27"/>
      <c r="H88" s="1"/>
      <c r="I88" s="1"/>
      <c r="J88" s="27"/>
      <c r="K88" s="1"/>
      <c r="N88" s="1"/>
      <c r="Q88" s="1"/>
    </row>
    <row r="89" spans="1:17" x14ac:dyDescent="0.2">
      <c r="A89" s="1"/>
      <c r="B89" s="1"/>
      <c r="C89" s="1"/>
      <c r="D89" s="27"/>
      <c r="E89" s="1"/>
      <c r="F89" s="1"/>
      <c r="G89" s="27"/>
      <c r="H89" s="1"/>
      <c r="I89" s="1"/>
      <c r="J89" s="27"/>
      <c r="K89" s="1"/>
      <c r="N89" s="1"/>
      <c r="Q89" s="1"/>
    </row>
    <row r="90" spans="1:17" x14ac:dyDescent="0.2">
      <c r="A90" s="1"/>
      <c r="B90" s="1"/>
      <c r="C90" s="1"/>
      <c r="D90" s="27"/>
      <c r="E90" s="1"/>
      <c r="F90" s="1"/>
      <c r="G90" s="27"/>
      <c r="H90" s="1"/>
      <c r="I90" s="1"/>
      <c r="J90" s="27"/>
      <c r="K90" s="1"/>
      <c r="N90" s="1"/>
      <c r="Q90" s="1"/>
    </row>
    <row r="91" spans="1:17" x14ac:dyDescent="0.2">
      <c r="A91" s="1"/>
      <c r="B91" s="1"/>
      <c r="C91" s="1"/>
      <c r="D91" s="27"/>
      <c r="E91" s="1"/>
      <c r="F91" s="1"/>
      <c r="G91" s="27"/>
      <c r="H91" s="1"/>
      <c r="I91" s="1"/>
      <c r="J91" s="27"/>
      <c r="K91" s="1"/>
      <c r="N91" s="1"/>
      <c r="Q91" s="1"/>
    </row>
    <row r="92" spans="1:17" x14ac:dyDescent="0.2">
      <c r="A92" s="1"/>
      <c r="B92" s="1"/>
      <c r="C92" s="1"/>
      <c r="D92" s="27"/>
      <c r="E92" s="1"/>
      <c r="F92" s="1"/>
      <c r="G92" s="27"/>
      <c r="H92" s="1"/>
      <c r="I92" s="1"/>
      <c r="J92" s="27"/>
      <c r="K92" s="1"/>
      <c r="N92" s="1"/>
      <c r="Q92" s="1"/>
    </row>
    <row r="93" spans="1:17" x14ac:dyDescent="0.2">
      <c r="A93" s="1"/>
      <c r="B93" s="1"/>
      <c r="C93" s="1"/>
      <c r="D93" s="27"/>
      <c r="E93" s="1"/>
      <c r="F93" s="1"/>
      <c r="G93" s="27"/>
      <c r="H93" s="1"/>
      <c r="I93" s="1"/>
      <c r="J93" s="27"/>
      <c r="K93" s="1"/>
      <c r="N93" s="1"/>
      <c r="Q93" s="1"/>
    </row>
    <row r="94" spans="1:17" x14ac:dyDescent="0.2">
      <c r="A94" s="1"/>
      <c r="B94" s="1"/>
      <c r="C94" s="1"/>
      <c r="D94" s="27"/>
      <c r="E94" s="1"/>
      <c r="F94" s="1"/>
      <c r="G94" s="27"/>
      <c r="H94" s="1"/>
      <c r="I94" s="1"/>
      <c r="J94" s="27"/>
      <c r="K94" s="1"/>
      <c r="N94" s="1"/>
      <c r="Q94" s="1"/>
    </row>
    <row r="95" spans="1:17" x14ac:dyDescent="0.2">
      <c r="A95" s="1"/>
      <c r="B95" s="1"/>
      <c r="C95" s="1"/>
      <c r="D95" s="27"/>
      <c r="E95" s="1"/>
      <c r="F95" s="1"/>
      <c r="G95" s="27"/>
      <c r="H95" s="1"/>
      <c r="I95" s="1"/>
      <c r="J95" s="27"/>
      <c r="K95" s="1"/>
      <c r="N95" s="1"/>
      <c r="Q95" s="1"/>
    </row>
    <row r="96" spans="1:17" x14ac:dyDescent="0.2">
      <c r="A96" s="1"/>
      <c r="B96" s="1"/>
      <c r="C96" s="1"/>
      <c r="D96" s="27"/>
      <c r="E96" s="1"/>
      <c r="F96" s="1"/>
      <c r="G96" s="27"/>
      <c r="H96" s="1"/>
      <c r="I96" s="1"/>
      <c r="J96" s="27"/>
      <c r="K96" s="1"/>
      <c r="N96" s="1"/>
      <c r="Q96" s="1"/>
    </row>
    <row r="97" spans="1:17" x14ac:dyDescent="0.2">
      <c r="A97" s="1"/>
      <c r="B97" s="1"/>
      <c r="C97" s="1"/>
      <c r="D97" s="27"/>
      <c r="E97" s="1"/>
      <c r="F97" s="1"/>
      <c r="G97" s="27"/>
      <c r="H97" s="1"/>
      <c r="I97" s="1"/>
      <c r="J97" s="27"/>
      <c r="K97" s="1"/>
      <c r="N97" s="1"/>
      <c r="Q97" s="1"/>
    </row>
    <row r="98" spans="1:17" x14ac:dyDescent="0.2">
      <c r="A98" s="1"/>
      <c r="B98" s="1"/>
      <c r="C98" s="1"/>
      <c r="D98" s="27"/>
      <c r="E98" s="1"/>
      <c r="F98" s="1"/>
      <c r="G98" s="27"/>
      <c r="H98" s="1"/>
      <c r="I98" s="1"/>
      <c r="J98" s="27"/>
      <c r="K98" s="1"/>
      <c r="N98" s="1"/>
      <c r="Q98" s="1"/>
    </row>
    <row r="99" spans="1:17" x14ac:dyDescent="0.2">
      <c r="A99" s="1"/>
      <c r="B99" s="1"/>
      <c r="C99" s="1"/>
      <c r="D99" s="27"/>
      <c r="E99" s="1"/>
      <c r="F99" s="1"/>
      <c r="G99" s="27"/>
      <c r="H99" s="1"/>
      <c r="I99" s="1"/>
      <c r="J99" s="27"/>
      <c r="K99" s="1"/>
      <c r="N99" s="1"/>
      <c r="Q99" s="1"/>
    </row>
    <row r="100" spans="1:17" x14ac:dyDescent="0.2">
      <c r="A100" s="1"/>
      <c r="B100" s="1"/>
      <c r="C100" s="1"/>
      <c r="D100" s="27"/>
      <c r="E100" s="1"/>
      <c r="F100" s="1"/>
      <c r="G100" s="27"/>
      <c r="H100" s="1"/>
      <c r="I100" s="1"/>
      <c r="J100" s="27"/>
      <c r="K100" s="1"/>
      <c r="N100" s="1"/>
      <c r="Q100" s="1"/>
    </row>
    <row r="101" spans="1:17" x14ac:dyDescent="0.2">
      <c r="A101" s="1"/>
      <c r="B101" s="1"/>
      <c r="C101" s="1"/>
      <c r="D101" s="27"/>
      <c r="E101" s="1"/>
      <c r="F101" s="1"/>
      <c r="G101" s="27"/>
      <c r="H101" s="1"/>
      <c r="I101" s="1"/>
      <c r="J101" s="27"/>
      <c r="K101" s="1"/>
      <c r="N101" s="1"/>
      <c r="Q101" s="1"/>
    </row>
    <row r="102" spans="1:17" x14ac:dyDescent="0.2">
      <c r="A102" s="1"/>
      <c r="B102" s="1"/>
      <c r="C102" s="1"/>
      <c r="D102" s="27"/>
      <c r="E102" s="1"/>
      <c r="F102" s="1"/>
      <c r="G102" s="27"/>
      <c r="H102" s="1"/>
      <c r="I102" s="1"/>
      <c r="J102" s="27"/>
      <c r="K102" s="1"/>
      <c r="N102" s="1"/>
      <c r="Q102" s="1"/>
    </row>
    <row r="103" spans="1:17" x14ac:dyDescent="0.2">
      <c r="A103" s="1"/>
      <c r="B103" s="1"/>
      <c r="C103" s="1"/>
      <c r="D103" s="27"/>
      <c r="E103" s="1"/>
      <c r="F103" s="1"/>
      <c r="G103" s="27"/>
      <c r="H103" s="1"/>
      <c r="I103" s="1"/>
      <c r="J103" s="27"/>
      <c r="K103" s="1"/>
      <c r="N103" s="1"/>
      <c r="Q103" s="1"/>
    </row>
    <row r="104" spans="1:17" x14ac:dyDescent="0.2">
      <c r="A104" s="1"/>
      <c r="B104" s="1"/>
      <c r="C104" s="1"/>
      <c r="D104" s="27"/>
      <c r="E104" s="1"/>
      <c r="F104" s="1"/>
      <c r="G104" s="27"/>
      <c r="H104" s="1"/>
      <c r="I104" s="1"/>
      <c r="J104" s="27"/>
      <c r="K104" s="1"/>
      <c r="N104" s="1"/>
      <c r="Q104" s="1"/>
    </row>
    <row r="105" spans="1:17" x14ac:dyDescent="0.2">
      <c r="A105" s="1"/>
      <c r="B105" s="1"/>
      <c r="C105" s="1"/>
      <c r="D105" s="27"/>
      <c r="E105" s="1"/>
      <c r="F105" s="1"/>
      <c r="G105" s="27"/>
      <c r="H105" s="1"/>
      <c r="I105" s="1"/>
      <c r="J105" s="27"/>
      <c r="K105" s="1"/>
      <c r="N105" s="1"/>
      <c r="Q105" s="1"/>
    </row>
    <row r="106" spans="1:17" x14ac:dyDescent="0.2">
      <c r="A106" s="1"/>
      <c r="B106" s="1"/>
      <c r="C106" s="1"/>
      <c r="D106" s="27"/>
      <c r="E106" s="1"/>
      <c r="F106" s="1"/>
      <c r="G106" s="27"/>
      <c r="H106" s="1"/>
      <c r="I106" s="1"/>
      <c r="J106" s="27"/>
      <c r="K106" s="1"/>
      <c r="N106" s="1"/>
      <c r="Q106" s="1"/>
    </row>
    <row r="107" spans="1:17" x14ac:dyDescent="0.2">
      <c r="A107" s="1"/>
      <c r="B107" s="1"/>
      <c r="C107" s="1"/>
      <c r="D107" s="27"/>
      <c r="E107" s="1"/>
      <c r="F107" s="1"/>
      <c r="G107" s="27"/>
      <c r="H107" s="1"/>
      <c r="I107" s="1"/>
      <c r="J107" s="27"/>
      <c r="K107" s="1"/>
      <c r="N107" s="1"/>
      <c r="Q107" s="1"/>
    </row>
    <row r="108" spans="1:17" x14ac:dyDescent="0.2">
      <c r="A108" s="1"/>
      <c r="B108" s="1"/>
      <c r="C108" s="1"/>
      <c r="D108" s="27"/>
      <c r="E108" s="1"/>
      <c r="F108" s="1"/>
      <c r="G108" s="27"/>
      <c r="H108" s="1"/>
      <c r="I108" s="1"/>
      <c r="J108" s="27"/>
      <c r="K108" s="1"/>
      <c r="N108" s="1"/>
      <c r="Q108" s="1"/>
    </row>
    <row r="109" spans="1:17" x14ac:dyDescent="0.2">
      <c r="A109" s="1"/>
      <c r="B109" s="1"/>
      <c r="C109" s="1"/>
      <c r="D109" s="27"/>
      <c r="E109" s="1"/>
      <c r="F109" s="1"/>
      <c r="G109" s="27"/>
      <c r="H109" s="1"/>
      <c r="I109" s="1"/>
      <c r="J109" s="27"/>
      <c r="K109" s="1"/>
      <c r="N109" s="1"/>
      <c r="Q109" s="1"/>
    </row>
    <row r="110" spans="1:17" x14ac:dyDescent="0.2">
      <c r="A110" s="1"/>
      <c r="B110" s="1"/>
      <c r="C110" s="1"/>
      <c r="D110" s="27"/>
      <c r="E110" s="1"/>
      <c r="F110" s="1"/>
      <c r="G110" s="27"/>
      <c r="H110" s="1"/>
      <c r="I110" s="1"/>
      <c r="J110" s="27"/>
      <c r="K110" s="1"/>
      <c r="N110" s="1"/>
      <c r="Q110" s="1"/>
    </row>
    <row r="111" spans="1:17" x14ac:dyDescent="0.2">
      <c r="A111" s="1"/>
      <c r="B111" s="1"/>
      <c r="C111" s="1"/>
      <c r="D111" s="27"/>
      <c r="E111" s="1"/>
      <c r="F111" s="1"/>
      <c r="G111" s="27"/>
      <c r="H111" s="1"/>
      <c r="I111" s="1"/>
      <c r="J111" s="27"/>
      <c r="K111" s="1"/>
      <c r="N111" s="1"/>
      <c r="Q111" s="1"/>
    </row>
    <row r="112" spans="1:17" x14ac:dyDescent="0.2">
      <c r="A112" s="1"/>
      <c r="B112" s="1"/>
      <c r="C112" s="1"/>
      <c r="D112" s="27"/>
      <c r="E112" s="1"/>
      <c r="F112" s="1"/>
      <c r="G112" s="27"/>
      <c r="H112" s="1"/>
      <c r="I112" s="1"/>
      <c r="J112" s="27"/>
      <c r="K112" s="1"/>
      <c r="N112" s="1"/>
      <c r="Q112" s="1"/>
    </row>
    <row r="113" spans="1:17" x14ac:dyDescent="0.2">
      <c r="A113" s="1"/>
      <c r="B113" s="1"/>
      <c r="C113" s="1"/>
      <c r="D113" s="27"/>
      <c r="E113" s="1"/>
      <c r="F113" s="1"/>
      <c r="G113" s="27"/>
      <c r="H113" s="1"/>
      <c r="I113" s="1"/>
      <c r="J113" s="27"/>
      <c r="K113" s="1"/>
      <c r="N113" s="1"/>
      <c r="Q113" s="1"/>
    </row>
    <row r="114" spans="1:17" x14ac:dyDescent="0.2">
      <c r="A114" s="1"/>
      <c r="B114" s="1"/>
      <c r="C114" s="1"/>
      <c r="D114" s="27"/>
      <c r="E114" s="1"/>
      <c r="F114" s="1"/>
      <c r="G114" s="27"/>
      <c r="H114" s="1"/>
      <c r="I114" s="1"/>
      <c r="J114" s="27"/>
      <c r="K114" s="1"/>
      <c r="N114" s="1"/>
      <c r="Q114" s="1"/>
    </row>
    <row r="115" spans="1:17" x14ac:dyDescent="0.2">
      <c r="A115" s="1"/>
      <c r="B115" s="1"/>
      <c r="C115" s="1"/>
      <c r="D115" s="27"/>
      <c r="E115" s="1"/>
      <c r="F115" s="1"/>
      <c r="G115" s="27"/>
      <c r="H115" s="1"/>
      <c r="I115" s="1"/>
      <c r="J115" s="27"/>
      <c r="K115" s="1"/>
      <c r="N115" s="1"/>
      <c r="Q115" s="1"/>
    </row>
    <row r="116" spans="1:17" x14ac:dyDescent="0.2">
      <c r="A116" s="1"/>
      <c r="B116" s="1"/>
      <c r="C116" s="1"/>
      <c r="D116" s="27"/>
      <c r="E116" s="1"/>
      <c r="F116" s="1"/>
      <c r="G116" s="27"/>
      <c r="H116" s="1"/>
      <c r="I116" s="1"/>
      <c r="J116" s="27"/>
      <c r="K116" s="1"/>
      <c r="N116" s="1"/>
      <c r="Q116" s="1"/>
    </row>
    <row r="117" spans="1:17" x14ac:dyDescent="0.2">
      <c r="A117" s="1"/>
      <c r="B117" s="1"/>
      <c r="C117" s="1"/>
      <c r="D117" s="27"/>
      <c r="E117" s="1"/>
      <c r="F117" s="1"/>
      <c r="G117" s="27"/>
      <c r="H117" s="1"/>
      <c r="I117" s="1"/>
      <c r="J117" s="27"/>
      <c r="K117" s="1"/>
      <c r="N117" s="1"/>
      <c r="Q117" s="1"/>
    </row>
    <row r="118" spans="1:17" x14ac:dyDescent="0.2">
      <c r="A118" s="1"/>
      <c r="B118" s="1"/>
      <c r="C118" s="1"/>
      <c r="D118" s="27"/>
      <c r="E118" s="1"/>
      <c r="F118" s="1"/>
      <c r="G118" s="27"/>
      <c r="H118" s="1"/>
      <c r="I118" s="1"/>
      <c r="J118" s="27"/>
      <c r="K118" s="1"/>
      <c r="N118" s="1"/>
      <c r="Q118" s="1"/>
    </row>
    <row r="119" spans="1:17" x14ac:dyDescent="0.2">
      <c r="A119" s="1"/>
      <c r="B119" s="1"/>
      <c r="C119" s="1"/>
      <c r="D119" s="27"/>
      <c r="E119" s="1"/>
      <c r="F119" s="1"/>
      <c r="G119" s="27"/>
      <c r="H119" s="1"/>
      <c r="I119" s="1"/>
      <c r="J119" s="27"/>
      <c r="K119" s="1"/>
      <c r="N119" s="1"/>
      <c r="Q119" s="1"/>
    </row>
    <row r="120" spans="1:17" x14ac:dyDescent="0.2">
      <c r="A120" s="1"/>
      <c r="B120" s="1"/>
      <c r="C120" s="1"/>
      <c r="D120" s="27"/>
      <c r="E120" s="1"/>
      <c r="F120" s="1"/>
      <c r="G120" s="27"/>
      <c r="H120" s="1"/>
      <c r="I120" s="1"/>
      <c r="J120" s="27"/>
      <c r="K120" s="1"/>
      <c r="N120" s="1"/>
      <c r="Q120" s="1"/>
    </row>
    <row r="121" spans="1:17" x14ac:dyDescent="0.2">
      <c r="A121" s="1"/>
      <c r="B121" s="1"/>
      <c r="C121" s="1"/>
      <c r="D121" s="27"/>
      <c r="E121" s="1"/>
      <c r="F121" s="1"/>
      <c r="G121" s="27"/>
      <c r="H121" s="1"/>
      <c r="I121" s="1"/>
      <c r="J121" s="27"/>
      <c r="K121" s="1"/>
      <c r="N121" s="1"/>
      <c r="Q121" s="1"/>
    </row>
    <row r="122" spans="1:17" x14ac:dyDescent="0.2">
      <c r="A122" s="1"/>
      <c r="B122" s="1"/>
      <c r="C122" s="1"/>
      <c r="D122" s="27"/>
      <c r="E122" s="1"/>
      <c r="F122" s="1"/>
      <c r="G122" s="27"/>
      <c r="H122" s="1"/>
      <c r="I122" s="1"/>
      <c r="J122" s="27"/>
      <c r="K122" s="1"/>
      <c r="N122" s="1"/>
      <c r="Q122" s="1"/>
    </row>
    <row r="123" spans="1:17" x14ac:dyDescent="0.2">
      <c r="A123" s="1"/>
      <c r="B123" s="1"/>
      <c r="C123" s="1"/>
      <c r="D123" s="27"/>
      <c r="E123" s="1"/>
      <c r="F123" s="1"/>
      <c r="G123" s="27"/>
      <c r="H123" s="1"/>
      <c r="I123" s="1"/>
      <c r="J123" s="27"/>
      <c r="K123" s="1"/>
      <c r="N123" s="1"/>
      <c r="Q123" s="1"/>
    </row>
    <row r="124" spans="1:17" x14ac:dyDescent="0.2">
      <c r="A124" s="1"/>
      <c r="B124" s="1"/>
      <c r="C124" s="1"/>
      <c r="D124" s="27"/>
      <c r="E124" s="1"/>
      <c r="F124" s="1"/>
      <c r="G124" s="27"/>
      <c r="H124" s="1"/>
      <c r="I124" s="1"/>
      <c r="J124" s="27"/>
      <c r="K124" s="1"/>
      <c r="N124" s="1"/>
      <c r="Q124" s="1"/>
    </row>
    <row r="125" spans="1:17" x14ac:dyDescent="0.2">
      <c r="A125" s="1"/>
      <c r="B125" s="1"/>
      <c r="C125" s="1"/>
      <c r="D125" s="27"/>
      <c r="E125" s="1"/>
      <c r="F125" s="1"/>
      <c r="G125" s="27"/>
      <c r="H125" s="1"/>
      <c r="I125" s="1"/>
      <c r="J125" s="27"/>
      <c r="K125" s="1"/>
      <c r="N125" s="1"/>
      <c r="Q125" s="1"/>
    </row>
    <row r="126" spans="1:17" x14ac:dyDescent="0.2">
      <c r="A126" s="1"/>
      <c r="B126" s="1"/>
      <c r="C126" s="1"/>
      <c r="D126" s="27"/>
      <c r="E126" s="1"/>
      <c r="F126" s="1"/>
      <c r="G126" s="27"/>
      <c r="H126" s="1"/>
      <c r="I126" s="1"/>
      <c r="J126" s="27"/>
      <c r="K126" s="1"/>
      <c r="N126" s="1"/>
      <c r="Q126" s="1"/>
    </row>
    <row r="127" spans="1:17" x14ac:dyDescent="0.2">
      <c r="A127" s="1"/>
      <c r="B127" s="1"/>
      <c r="C127" s="1"/>
      <c r="D127" s="27"/>
      <c r="E127" s="1"/>
      <c r="F127" s="1"/>
      <c r="G127" s="27"/>
      <c r="H127" s="1"/>
      <c r="I127" s="1"/>
      <c r="J127" s="27"/>
      <c r="K127" s="1"/>
      <c r="N127" s="1"/>
      <c r="Q127" s="1"/>
    </row>
    <row r="128" spans="1:17" x14ac:dyDescent="0.2">
      <c r="A128" s="1"/>
      <c r="B128" s="1"/>
      <c r="C128" s="1"/>
      <c r="D128" s="27"/>
      <c r="E128" s="1"/>
      <c r="F128" s="1"/>
      <c r="G128" s="27"/>
      <c r="H128" s="1"/>
      <c r="I128" s="1"/>
      <c r="J128" s="27"/>
      <c r="K128" s="1"/>
      <c r="N128" s="1"/>
      <c r="Q128" s="1"/>
    </row>
    <row r="129" spans="1:17" x14ac:dyDescent="0.2">
      <c r="A129" s="1"/>
      <c r="B129" s="1"/>
      <c r="C129" s="1"/>
      <c r="D129" s="27"/>
      <c r="E129" s="1"/>
      <c r="F129" s="1"/>
      <c r="G129" s="27"/>
      <c r="H129" s="1"/>
      <c r="I129" s="1"/>
      <c r="J129" s="27"/>
      <c r="K129" s="1"/>
      <c r="N129" s="1"/>
      <c r="Q129" s="1"/>
    </row>
    <row r="130" spans="1:17" x14ac:dyDescent="0.2">
      <c r="A130" s="1"/>
      <c r="B130" s="1"/>
      <c r="C130" s="1"/>
      <c r="D130" s="27"/>
      <c r="E130" s="1"/>
      <c r="F130" s="1"/>
      <c r="G130" s="27"/>
      <c r="H130" s="1"/>
      <c r="I130" s="1"/>
      <c r="J130" s="27"/>
      <c r="K130" s="1"/>
      <c r="N130" s="1"/>
      <c r="Q130" s="1"/>
    </row>
    <row r="131" spans="1:17" x14ac:dyDescent="0.2">
      <c r="A131" s="1"/>
      <c r="B131" s="1"/>
      <c r="C131" s="1"/>
      <c r="D131" s="27"/>
      <c r="E131" s="1"/>
      <c r="F131" s="1"/>
      <c r="G131" s="27"/>
      <c r="H131" s="1"/>
      <c r="I131" s="1"/>
      <c r="J131" s="27"/>
      <c r="K131" s="1"/>
      <c r="N131" s="1"/>
      <c r="Q131" s="1"/>
    </row>
    <row r="132" spans="1:17" x14ac:dyDescent="0.2">
      <c r="A132" s="1"/>
      <c r="B132" s="1"/>
      <c r="C132" s="1"/>
      <c r="D132" s="27"/>
      <c r="E132" s="1"/>
      <c r="F132" s="1"/>
      <c r="G132" s="27"/>
      <c r="H132" s="1"/>
      <c r="I132" s="1"/>
      <c r="J132" s="27"/>
      <c r="K132" s="1"/>
      <c r="N132" s="1"/>
      <c r="Q132" s="1"/>
    </row>
  </sheetData>
  <phoneticPr fontId="0" type="noConversion"/>
  <pageMargins left="0.75" right="0.75" top="1" bottom="1" header="0.5" footer="0.5"/>
  <pageSetup paperSize="9" scale="67" orientation="portrait" r:id="rId1"/>
  <headerFooter alignWithMargins="0">
    <oddFooter>&amp;C&amp;"Garamond,Normal"____________________________________________________________________________________
Administrative retningslinier for rammeorganisationer (bilag 6)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9"/>
  <sheetViews>
    <sheetView showGridLines="0" tabSelected="1" topLeftCell="A4" workbookViewId="0">
      <selection activeCell="A12" sqref="A12"/>
    </sheetView>
  </sheetViews>
  <sheetFormatPr defaultRowHeight="12.75" x14ac:dyDescent="0.2"/>
  <cols>
    <col min="1" max="1" width="28.5703125" style="3" customWidth="1"/>
    <col min="2" max="2" width="9" style="3" bestFit="1" customWidth="1"/>
    <col min="3" max="3" width="9.85546875" style="3" bestFit="1" customWidth="1"/>
    <col min="4" max="4" width="10.85546875" style="3" bestFit="1" customWidth="1"/>
    <col min="5" max="5" width="2.7109375" style="3" customWidth="1"/>
    <col min="6" max="6" width="9.85546875" style="3" bestFit="1" customWidth="1"/>
    <col min="7" max="7" width="10.85546875" style="3" bestFit="1" customWidth="1"/>
    <col min="8" max="8" width="2.7109375" style="3" customWidth="1"/>
    <col min="9" max="9" width="9.85546875" style="3" bestFit="1" customWidth="1"/>
    <col min="10" max="10" width="10.85546875" style="3" bestFit="1" customWidth="1"/>
    <col min="11" max="11" width="2.7109375" style="3" customWidth="1"/>
    <col min="12" max="12" width="9.85546875" style="3" bestFit="1" customWidth="1"/>
    <col min="13" max="13" width="10.85546875" style="3" bestFit="1" customWidth="1"/>
    <col min="14" max="14" width="2.7109375" style="3" customWidth="1"/>
    <col min="15" max="16384" width="9.140625" style="3"/>
  </cols>
  <sheetData>
    <row r="1" spans="1:16" x14ac:dyDescent="0.2">
      <c r="A1" s="6" t="s">
        <v>30</v>
      </c>
      <c r="B1" s="1"/>
      <c r="C1" s="1"/>
      <c r="D1" s="1"/>
      <c r="E1" s="1"/>
      <c r="H1" s="1"/>
      <c r="K1" s="1"/>
    </row>
    <row r="2" spans="1:16" x14ac:dyDescent="0.2">
      <c r="A2" s="83" t="s">
        <v>73</v>
      </c>
      <c r="D2" s="1"/>
    </row>
    <row r="3" spans="1:16" x14ac:dyDescent="0.2">
      <c r="A3" s="27"/>
      <c r="B3" s="1"/>
      <c r="C3" s="1"/>
      <c r="D3" s="1"/>
      <c r="E3" s="1"/>
      <c r="H3" s="1"/>
      <c r="K3" s="1"/>
    </row>
    <row r="4" spans="1:16" x14ac:dyDescent="0.2">
      <c r="A4" s="27"/>
      <c r="B4" s="1"/>
      <c r="C4" s="1"/>
      <c r="D4" s="1"/>
      <c r="E4" s="1"/>
      <c r="H4" s="1"/>
      <c r="I4" s="189" t="s">
        <v>46</v>
      </c>
      <c r="J4" s="189"/>
      <c r="K4" s="1"/>
    </row>
    <row r="5" spans="1:16" ht="12.75" customHeight="1" x14ac:dyDescent="0.2">
      <c r="A5" s="1"/>
      <c r="B5" s="7"/>
      <c r="C5" s="184" t="s">
        <v>28</v>
      </c>
      <c r="D5" s="184"/>
      <c r="E5" s="8"/>
      <c r="F5" s="184" t="s">
        <v>29</v>
      </c>
      <c r="G5" s="184"/>
      <c r="H5" s="8"/>
      <c r="I5" s="189"/>
      <c r="J5" s="189"/>
      <c r="K5" s="8"/>
      <c r="L5" s="184" t="s">
        <v>61</v>
      </c>
      <c r="M5" s="184"/>
      <c r="N5" s="19"/>
      <c r="O5" s="184" t="s">
        <v>64</v>
      </c>
      <c r="P5" s="184"/>
    </row>
    <row r="6" spans="1:16" x14ac:dyDescent="0.2">
      <c r="A6" s="16"/>
      <c r="B6" s="22"/>
      <c r="C6" s="185" t="s">
        <v>45</v>
      </c>
      <c r="D6" s="185"/>
      <c r="E6" s="23"/>
      <c r="F6" s="185" t="s">
        <v>45</v>
      </c>
      <c r="G6" s="185"/>
      <c r="H6" s="23"/>
      <c r="I6" s="185" t="s">
        <v>45</v>
      </c>
      <c r="J6" s="185"/>
      <c r="K6" s="23"/>
      <c r="L6" s="185" t="s">
        <v>45</v>
      </c>
      <c r="M6" s="185"/>
      <c r="N6" s="23"/>
      <c r="O6" s="185" t="s">
        <v>45</v>
      </c>
      <c r="P6" s="185"/>
    </row>
    <row r="7" spans="1:16" x14ac:dyDescent="0.2">
      <c r="A7" s="187" t="s">
        <v>57</v>
      </c>
      <c r="B7" s="33"/>
      <c r="C7" s="110"/>
      <c r="D7" s="110"/>
      <c r="E7" s="32"/>
      <c r="F7" s="110"/>
      <c r="G7" s="110"/>
      <c r="H7" s="32"/>
      <c r="I7" s="110"/>
      <c r="J7" s="110"/>
      <c r="K7" s="32"/>
      <c r="L7" s="110"/>
      <c r="M7" s="110"/>
      <c r="N7" s="71"/>
      <c r="O7" s="112"/>
      <c r="P7" s="112"/>
    </row>
    <row r="8" spans="1:16" s="26" customFormat="1" x14ac:dyDescent="0.2">
      <c r="A8" s="188"/>
      <c r="B8" s="35"/>
      <c r="C8" s="111">
        <v>0</v>
      </c>
      <c r="D8" s="111"/>
      <c r="E8" s="34"/>
      <c r="F8" s="111">
        <v>0</v>
      </c>
      <c r="G8" s="111"/>
      <c r="H8" s="34"/>
      <c r="I8" s="183">
        <v>0</v>
      </c>
      <c r="J8" s="183"/>
      <c r="K8" s="34"/>
      <c r="L8" s="183">
        <v>0</v>
      </c>
      <c r="M8" s="183"/>
      <c r="N8" s="70"/>
      <c r="O8" s="186">
        <v>0</v>
      </c>
      <c r="P8" s="186"/>
    </row>
    <row r="9" spans="1:16" x14ac:dyDescent="0.2">
      <c r="A9" s="1"/>
      <c r="C9" s="1"/>
      <c r="D9" s="1"/>
    </row>
    <row r="10" spans="1:16" x14ac:dyDescent="0.2">
      <c r="A10" s="36"/>
      <c r="B10" s="1"/>
      <c r="C10" s="1"/>
      <c r="E10" s="1"/>
      <c r="H10" s="1"/>
      <c r="K10" s="1"/>
    </row>
    <row r="11" spans="1:16" x14ac:dyDescent="0.2">
      <c r="A11" s="36"/>
      <c r="B11" s="1"/>
      <c r="C11" s="1"/>
      <c r="D11" s="1"/>
      <c r="E11" s="1"/>
      <c r="H11" s="1"/>
      <c r="K11" s="1"/>
    </row>
    <row r="13" spans="1:16" x14ac:dyDescent="0.2">
      <c r="B13" s="1"/>
      <c r="C13" s="1"/>
      <c r="D13" s="1"/>
      <c r="E13" s="1"/>
      <c r="H13" s="1"/>
      <c r="K13" s="1"/>
    </row>
    <row r="14" spans="1:16" x14ac:dyDescent="0.2">
      <c r="A14" s="1"/>
      <c r="B14" s="1"/>
      <c r="C14" s="1"/>
      <c r="D14" s="1"/>
      <c r="E14" s="1"/>
      <c r="H14" s="1"/>
      <c r="K14" s="1"/>
    </row>
    <row r="15" spans="1:16" x14ac:dyDescent="0.2">
      <c r="A15" s="1"/>
      <c r="B15" s="1"/>
      <c r="C15" s="1"/>
      <c r="D15" s="1"/>
      <c r="E15" s="1"/>
      <c r="H15" s="1"/>
      <c r="K15" s="1"/>
    </row>
    <row r="16" spans="1:16" x14ac:dyDescent="0.2">
      <c r="A16" s="1"/>
      <c r="B16" s="1"/>
      <c r="C16" s="1"/>
      <c r="D16" s="1"/>
      <c r="E16" s="1"/>
      <c r="H16" s="1"/>
      <c r="K16" s="1"/>
    </row>
    <row r="17" spans="1:11" x14ac:dyDescent="0.2">
      <c r="A17" s="1"/>
      <c r="B17" s="1"/>
      <c r="C17" s="1"/>
      <c r="D17" s="1"/>
      <c r="E17" s="1"/>
      <c r="H17" s="1"/>
      <c r="K17" s="1"/>
    </row>
    <row r="18" spans="1:11" x14ac:dyDescent="0.2">
      <c r="A18" s="1"/>
      <c r="B18" s="1"/>
      <c r="C18" s="1"/>
      <c r="D18" s="1"/>
      <c r="E18" s="1"/>
      <c r="H18" s="1"/>
      <c r="K18" s="1"/>
    </row>
    <row r="19" spans="1:11" x14ac:dyDescent="0.2">
      <c r="A19" s="1"/>
      <c r="B19" s="1"/>
      <c r="C19" s="1"/>
      <c r="D19" s="1"/>
      <c r="E19" s="1"/>
      <c r="H19" s="1"/>
      <c r="K19" s="1"/>
    </row>
    <row r="20" spans="1:11" x14ac:dyDescent="0.2">
      <c r="A20" s="1"/>
      <c r="B20" s="1"/>
      <c r="C20" s="1"/>
      <c r="D20" s="1"/>
      <c r="E20" s="1"/>
      <c r="H20" s="1"/>
      <c r="K20" s="1"/>
    </row>
    <row r="21" spans="1:11" x14ac:dyDescent="0.2">
      <c r="A21" s="1"/>
      <c r="B21" s="1"/>
      <c r="C21" s="1"/>
      <c r="D21" s="1"/>
      <c r="E21" s="1"/>
      <c r="H21" s="1"/>
      <c r="K21" s="1"/>
    </row>
    <row r="22" spans="1:11" x14ac:dyDescent="0.2">
      <c r="A22" s="1"/>
      <c r="B22" s="1"/>
      <c r="C22" s="1"/>
      <c r="D22" s="1"/>
      <c r="E22" s="1"/>
      <c r="H22" s="1"/>
      <c r="K22" s="1"/>
    </row>
    <row r="23" spans="1:11" x14ac:dyDescent="0.2">
      <c r="A23" s="1"/>
      <c r="B23" s="1"/>
      <c r="C23" s="1"/>
      <c r="D23" s="1"/>
      <c r="E23" s="1"/>
      <c r="H23" s="1"/>
      <c r="K23" s="1"/>
    </row>
    <row r="24" spans="1:11" x14ac:dyDescent="0.2">
      <c r="A24" s="1"/>
      <c r="B24" s="1"/>
      <c r="C24" s="1"/>
      <c r="D24" s="1"/>
      <c r="E24" s="1"/>
      <c r="H24" s="1"/>
      <c r="K24" s="1"/>
    </row>
    <row r="25" spans="1:11" x14ac:dyDescent="0.2">
      <c r="A25" s="1"/>
      <c r="B25" s="1"/>
      <c r="C25" s="1"/>
      <c r="D25" s="1"/>
      <c r="E25" s="1"/>
      <c r="H25" s="1"/>
      <c r="K25" s="1"/>
    </row>
    <row r="26" spans="1:11" x14ac:dyDescent="0.2">
      <c r="A26" s="1"/>
      <c r="B26" s="1"/>
      <c r="C26" s="1"/>
      <c r="D26" s="1"/>
      <c r="E26" s="1"/>
      <c r="H26" s="1"/>
      <c r="K26" s="1"/>
    </row>
    <row r="27" spans="1:11" x14ac:dyDescent="0.2">
      <c r="A27" s="1"/>
      <c r="B27" s="1"/>
      <c r="C27" s="1"/>
      <c r="D27" s="1"/>
      <c r="E27" s="1"/>
      <c r="H27" s="1"/>
      <c r="K27" s="1"/>
    </row>
    <row r="28" spans="1:11" x14ac:dyDescent="0.2">
      <c r="A28" s="1"/>
      <c r="B28" s="1"/>
      <c r="C28" s="1"/>
      <c r="D28" s="1"/>
      <c r="E28" s="1"/>
      <c r="H28" s="1"/>
      <c r="K28" s="1"/>
    </row>
    <row r="29" spans="1:11" x14ac:dyDescent="0.2">
      <c r="A29" s="1"/>
      <c r="B29" s="1"/>
      <c r="C29" s="1"/>
      <c r="D29" s="1"/>
      <c r="E29" s="1"/>
      <c r="H29" s="1"/>
      <c r="K29" s="1"/>
    </row>
    <row r="30" spans="1:11" x14ac:dyDescent="0.2">
      <c r="A30" s="1"/>
      <c r="B30" s="1"/>
      <c r="C30" s="1"/>
      <c r="D30" s="1"/>
      <c r="E30" s="1"/>
      <c r="H30" s="1"/>
      <c r="K30" s="1"/>
    </row>
    <row r="31" spans="1:11" x14ac:dyDescent="0.2">
      <c r="A31" s="1"/>
      <c r="B31" s="1"/>
      <c r="C31" s="1"/>
      <c r="D31" s="1"/>
      <c r="E31" s="1"/>
      <c r="H31" s="1"/>
      <c r="K31" s="1"/>
    </row>
    <row r="32" spans="1:11" x14ac:dyDescent="0.2">
      <c r="A32" s="1"/>
      <c r="B32" s="1"/>
      <c r="C32" s="1"/>
      <c r="D32" s="1"/>
      <c r="E32" s="1"/>
      <c r="H32" s="1"/>
      <c r="K32" s="1"/>
    </row>
    <row r="33" spans="1:11" x14ac:dyDescent="0.2">
      <c r="A33" s="1"/>
      <c r="B33" s="1"/>
      <c r="C33" s="1"/>
      <c r="D33" s="1"/>
      <c r="E33" s="1"/>
      <c r="H33" s="1"/>
      <c r="K33" s="1"/>
    </row>
    <row r="34" spans="1:11" x14ac:dyDescent="0.2">
      <c r="A34" s="1"/>
      <c r="B34" s="1"/>
      <c r="C34" s="1"/>
      <c r="D34" s="1"/>
      <c r="E34" s="1"/>
      <c r="H34" s="1"/>
      <c r="K34" s="1"/>
    </row>
    <row r="35" spans="1:11" x14ac:dyDescent="0.2">
      <c r="A35" s="1"/>
      <c r="B35" s="1"/>
      <c r="C35" s="1"/>
      <c r="D35" s="1"/>
      <c r="E35" s="1"/>
      <c r="H35" s="1"/>
      <c r="K35" s="1"/>
    </row>
    <row r="36" spans="1:11" x14ac:dyDescent="0.2">
      <c r="A36" s="1"/>
      <c r="B36" s="1"/>
      <c r="C36" s="1"/>
      <c r="D36" s="1"/>
      <c r="E36" s="1"/>
      <c r="H36" s="1"/>
      <c r="K36" s="1"/>
    </row>
    <row r="37" spans="1:11" x14ac:dyDescent="0.2">
      <c r="A37" s="1"/>
      <c r="B37" s="1"/>
      <c r="C37" s="1"/>
      <c r="D37" s="1"/>
      <c r="E37" s="1"/>
      <c r="H37" s="1"/>
      <c r="K37" s="1"/>
    </row>
    <row r="38" spans="1:11" x14ac:dyDescent="0.2">
      <c r="A38" s="1"/>
      <c r="B38" s="1"/>
      <c r="C38" s="1"/>
      <c r="D38" s="1"/>
      <c r="E38" s="1"/>
      <c r="H38" s="1"/>
      <c r="K38" s="1"/>
    </row>
    <row r="39" spans="1:11" x14ac:dyDescent="0.2">
      <c r="A39" s="1"/>
      <c r="B39" s="1"/>
      <c r="C39" s="1"/>
      <c r="D39" s="1"/>
      <c r="E39" s="1"/>
      <c r="H39" s="1"/>
      <c r="K39" s="1"/>
    </row>
    <row r="40" spans="1:11" x14ac:dyDescent="0.2">
      <c r="A40" s="1"/>
      <c r="B40" s="1"/>
      <c r="C40" s="1"/>
      <c r="D40" s="1"/>
      <c r="E40" s="1"/>
      <c r="H40" s="1"/>
      <c r="K40" s="1"/>
    </row>
    <row r="41" spans="1:11" x14ac:dyDescent="0.2">
      <c r="A41" s="1"/>
      <c r="B41" s="1"/>
      <c r="C41" s="1"/>
      <c r="D41" s="1"/>
      <c r="E41" s="1"/>
      <c r="H41" s="1"/>
      <c r="K41" s="1"/>
    </row>
    <row r="42" spans="1:11" x14ac:dyDescent="0.2">
      <c r="A42" s="1"/>
      <c r="B42" s="1"/>
      <c r="C42" s="1"/>
      <c r="D42" s="1"/>
      <c r="E42" s="1"/>
      <c r="H42" s="1"/>
      <c r="K42" s="1"/>
    </row>
    <row r="43" spans="1:11" x14ac:dyDescent="0.2">
      <c r="A43" s="1"/>
      <c r="B43" s="1"/>
      <c r="C43" s="1"/>
      <c r="D43" s="1"/>
      <c r="E43" s="1"/>
      <c r="H43" s="1"/>
      <c r="K43" s="1"/>
    </row>
    <row r="44" spans="1:11" x14ac:dyDescent="0.2">
      <c r="A44" s="1"/>
      <c r="B44" s="1"/>
      <c r="C44" s="1"/>
      <c r="D44" s="1"/>
      <c r="E44" s="1"/>
      <c r="H44" s="1"/>
      <c r="K44" s="1"/>
    </row>
    <row r="45" spans="1:11" x14ac:dyDescent="0.2">
      <c r="A45" s="1"/>
      <c r="B45" s="1"/>
      <c r="C45" s="1"/>
      <c r="D45" s="1"/>
      <c r="E45" s="1"/>
      <c r="H45" s="1"/>
      <c r="K45" s="1"/>
    </row>
    <row r="46" spans="1:11" x14ac:dyDescent="0.2">
      <c r="A46" s="1"/>
      <c r="B46" s="1"/>
      <c r="C46" s="1"/>
      <c r="D46" s="1"/>
      <c r="E46" s="1"/>
      <c r="H46" s="1"/>
      <c r="K46" s="1"/>
    </row>
    <row r="47" spans="1:11" x14ac:dyDescent="0.2">
      <c r="A47" s="1"/>
      <c r="B47" s="1"/>
      <c r="C47" s="1"/>
      <c r="D47" s="1"/>
      <c r="E47" s="1"/>
      <c r="H47" s="1"/>
      <c r="K47" s="1"/>
    </row>
    <row r="48" spans="1:11" x14ac:dyDescent="0.2">
      <c r="A48" s="1"/>
      <c r="B48" s="1"/>
      <c r="C48" s="1"/>
      <c r="D48" s="1"/>
      <c r="E48" s="1"/>
      <c r="H48" s="1"/>
      <c r="K48" s="1"/>
    </row>
    <row r="49" spans="1:11" x14ac:dyDescent="0.2">
      <c r="A49" s="1"/>
      <c r="B49" s="1"/>
      <c r="C49" s="1"/>
      <c r="D49" s="1"/>
      <c r="E49" s="1"/>
      <c r="H49" s="1"/>
      <c r="K49" s="1"/>
    </row>
    <row r="50" spans="1:11" x14ac:dyDescent="0.2">
      <c r="A50" s="1"/>
      <c r="B50" s="1"/>
      <c r="C50" s="1"/>
      <c r="D50" s="1"/>
      <c r="E50" s="1"/>
      <c r="H50" s="1"/>
      <c r="K50" s="1"/>
    </row>
    <row r="51" spans="1:11" x14ac:dyDescent="0.2">
      <c r="A51" s="1"/>
      <c r="B51" s="1"/>
      <c r="C51" s="1"/>
      <c r="D51" s="1"/>
      <c r="E51" s="1"/>
      <c r="H51" s="1"/>
      <c r="K51" s="1"/>
    </row>
    <row r="52" spans="1:11" x14ac:dyDescent="0.2">
      <c r="A52" s="1"/>
      <c r="B52" s="1"/>
      <c r="C52" s="1"/>
      <c r="D52" s="1"/>
      <c r="E52" s="1"/>
      <c r="H52" s="1"/>
      <c r="K52" s="1"/>
    </row>
    <row r="53" spans="1:11" x14ac:dyDescent="0.2">
      <c r="A53" s="1"/>
      <c r="B53" s="1"/>
      <c r="C53" s="1"/>
      <c r="D53" s="1"/>
      <c r="E53" s="1"/>
      <c r="H53" s="1"/>
      <c r="K53" s="1"/>
    </row>
    <row r="54" spans="1:11" x14ac:dyDescent="0.2">
      <c r="A54" s="1"/>
      <c r="B54" s="1"/>
      <c r="C54" s="1"/>
      <c r="D54" s="1"/>
      <c r="E54" s="1"/>
      <c r="H54" s="1"/>
      <c r="K54" s="1"/>
    </row>
    <row r="55" spans="1:11" x14ac:dyDescent="0.2">
      <c r="A55" s="1"/>
      <c r="B55" s="1"/>
      <c r="C55" s="1"/>
      <c r="D55" s="1"/>
      <c r="E55" s="1"/>
      <c r="H55" s="1"/>
      <c r="K55" s="1"/>
    </row>
    <row r="56" spans="1:11" x14ac:dyDescent="0.2">
      <c r="A56" s="1"/>
      <c r="B56" s="1"/>
      <c r="C56" s="1"/>
      <c r="D56" s="1"/>
      <c r="E56" s="1"/>
      <c r="H56" s="1"/>
      <c r="K56" s="1"/>
    </row>
    <row r="57" spans="1:11" x14ac:dyDescent="0.2">
      <c r="A57" s="1"/>
      <c r="B57" s="1"/>
      <c r="C57" s="1"/>
      <c r="D57" s="1"/>
      <c r="E57" s="1"/>
      <c r="H57" s="1"/>
      <c r="K57" s="1"/>
    </row>
    <row r="58" spans="1:11" x14ac:dyDescent="0.2">
      <c r="A58" s="1"/>
      <c r="B58" s="1"/>
      <c r="C58" s="1"/>
      <c r="D58" s="1"/>
      <c r="E58" s="1"/>
      <c r="H58" s="1"/>
      <c r="K58" s="1"/>
    </row>
    <row r="59" spans="1:11" x14ac:dyDescent="0.2">
      <c r="A59" s="1"/>
      <c r="B59" s="1"/>
      <c r="C59" s="1"/>
      <c r="D59" s="1"/>
      <c r="E59" s="1"/>
      <c r="H59" s="1"/>
      <c r="K59" s="1"/>
    </row>
    <row r="60" spans="1:11" x14ac:dyDescent="0.2">
      <c r="A60" s="1"/>
      <c r="B60" s="1"/>
      <c r="C60" s="1"/>
      <c r="D60" s="1"/>
      <c r="E60" s="1"/>
      <c r="H60" s="1"/>
      <c r="K60" s="1"/>
    </row>
    <row r="61" spans="1:11" x14ac:dyDescent="0.2">
      <c r="A61" s="1"/>
      <c r="B61" s="1"/>
      <c r="C61" s="1"/>
      <c r="D61" s="1"/>
      <c r="E61" s="1"/>
      <c r="H61" s="1"/>
      <c r="K61" s="1"/>
    </row>
    <row r="62" spans="1:11" x14ac:dyDescent="0.2">
      <c r="A62" s="1"/>
      <c r="B62" s="1"/>
      <c r="C62" s="1"/>
      <c r="D62" s="1"/>
      <c r="E62" s="1"/>
      <c r="H62" s="1"/>
      <c r="K62" s="1"/>
    </row>
    <row r="63" spans="1:11" x14ac:dyDescent="0.2">
      <c r="A63" s="1"/>
      <c r="B63" s="1"/>
      <c r="C63" s="1"/>
      <c r="D63" s="1"/>
      <c r="E63" s="1"/>
      <c r="H63" s="1"/>
      <c r="K63" s="1"/>
    </row>
    <row r="64" spans="1:11" x14ac:dyDescent="0.2">
      <c r="A64" s="1"/>
      <c r="B64" s="1"/>
      <c r="C64" s="1"/>
      <c r="D64" s="1"/>
      <c r="E64" s="1"/>
      <c r="H64" s="1"/>
      <c r="K64" s="1"/>
    </row>
    <row r="65" spans="1:11" x14ac:dyDescent="0.2">
      <c r="A65" s="1"/>
      <c r="B65" s="1"/>
      <c r="C65" s="1"/>
      <c r="D65" s="1"/>
      <c r="E65" s="1"/>
      <c r="H65" s="1"/>
      <c r="K65" s="1"/>
    </row>
    <row r="66" spans="1:11" x14ac:dyDescent="0.2">
      <c r="A66" s="1"/>
      <c r="B66" s="1"/>
      <c r="C66" s="1"/>
      <c r="D66" s="1"/>
      <c r="E66" s="1"/>
      <c r="H66" s="1"/>
      <c r="K66" s="1"/>
    </row>
    <row r="67" spans="1:11" x14ac:dyDescent="0.2">
      <c r="A67" s="1"/>
      <c r="B67" s="1"/>
      <c r="C67" s="1"/>
      <c r="D67" s="1"/>
      <c r="E67" s="1"/>
      <c r="H67" s="1"/>
      <c r="K67" s="1"/>
    </row>
    <row r="68" spans="1:11" x14ac:dyDescent="0.2">
      <c r="A68" s="1"/>
      <c r="B68" s="1"/>
      <c r="C68" s="1"/>
      <c r="D68" s="1"/>
      <c r="E68" s="1"/>
      <c r="H68" s="1"/>
      <c r="K68" s="1"/>
    </row>
    <row r="69" spans="1:11" x14ac:dyDescent="0.2">
      <c r="A69" s="1"/>
      <c r="B69" s="1"/>
      <c r="C69" s="1"/>
      <c r="D69" s="1"/>
      <c r="E69" s="1"/>
      <c r="H69" s="1"/>
      <c r="K69" s="1"/>
    </row>
    <row r="70" spans="1:11" x14ac:dyDescent="0.2">
      <c r="A70" s="1"/>
      <c r="B70" s="1"/>
      <c r="C70" s="1"/>
      <c r="D70" s="1"/>
      <c r="E70" s="1"/>
      <c r="H70" s="1"/>
      <c r="K70" s="1"/>
    </row>
    <row r="71" spans="1:11" x14ac:dyDescent="0.2">
      <c r="A71" s="1"/>
      <c r="B71" s="1"/>
      <c r="C71" s="1"/>
      <c r="D71" s="1"/>
      <c r="E71" s="1"/>
      <c r="H71" s="1"/>
      <c r="K71" s="1"/>
    </row>
    <row r="72" spans="1:11" x14ac:dyDescent="0.2">
      <c r="A72" s="1"/>
      <c r="B72" s="1"/>
      <c r="C72" s="1"/>
      <c r="D72" s="1"/>
      <c r="E72" s="1"/>
      <c r="H72" s="1"/>
      <c r="K72" s="1"/>
    </row>
    <row r="73" spans="1:11" x14ac:dyDescent="0.2">
      <c r="A73" s="1"/>
      <c r="B73" s="1"/>
      <c r="C73" s="1"/>
      <c r="D73" s="1"/>
      <c r="E73" s="1"/>
      <c r="H73" s="1"/>
      <c r="K73" s="1"/>
    </row>
    <row r="74" spans="1:11" x14ac:dyDescent="0.2">
      <c r="A74" s="1"/>
      <c r="B74" s="1"/>
      <c r="C74" s="1"/>
      <c r="D74" s="1"/>
      <c r="E74" s="1"/>
      <c r="H74" s="1"/>
      <c r="K74" s="1"/>
    </row>
    <row r="75" spans="1:11" x14ac:dyDescent="0.2">
      <c r="A75" s="1"/>
      <c r="B75" s="1"/>
      <c r="C75" s="1"/>
      <c r="D75" s="1"/>
      <c r="E75" s="1"/>
      <c r="H75" s="1"/>
      <c r="K75" s="1"/>
    </row>
    <row r="76" spans="1:11" x14ac:dyDescent="0.2">
      <c r="A76" s="1"/>
      <c r="B76" s="1"/>
      <c r="C76" s="1"/>
      <c r="D76" s="1"/>
      <c r="E76" s="1"/>
      <c r="H76" s="1"/>
      <c r="K76" s="1"/>
    </row>
    <row r="77" spans="1:11" x14ac:dyDescent="0.2">
      <c r="A77" s="1"/>
      <c r="B77" s="1"/>
      <c r="C77" s="1"/>
      <c r="D77" s="1"/>
      <c r="E77" s="1"/>
      <c r="H77" s="1"/>
      <c r="K77" s="1"/>
    </row>
    <row r="78" spans="1:11" x14ac:dyDescent="0.2">
      <c r="A78" s="1"/>
      <c r="B78" s="1"/>
      <c r="C78" s="1"/>
      <c r="D78" s="1"/>
      <c r="E78" s="1"/>
      <c r="H78" s="1"/>
      <c r="K78" s="1"/>
    </row>
    <row r="79" spans="1:11" x14ac:dyDescent="0.2">
      <c r="A79" s="1"/>
      <c r="B79" s="1"/>
      <c r="C79" s="1"/>
      <c r="D79" s="1"/>
      <c r="E79" s="1"/>
      <c r="H79" s="1"/>
      <c r="K79" s="1"/>
    </row>
    <row r="80" spans="1:11" x14ac:dyDescent="0.2">
      <c r="A80" s="1"/>
      <c r="B80" s="1"/>
      <c r="C80" s="1"/>
      <c r="D80" s="1"/>
      <c r="E80" s="1"/>
      <c r="H80" s="1"/>
      <c r="K80" s="1"/>
    </row>
    <row r="81" spans="1:11" x14ac:dyDescent="0.2">
      <c r="A81" s="1"/>
      <c r="B81" s="1"/>
      <c r="C81" s="1"/>
      <c r="D81" s="1"/>
      <c r="E81" s="1"/>
      <c r="H81" s="1"/>
      <c r="K81" s="1"/>
    </row>
    <row r="82" spans="1:11" x14ac:dyDescent="0.2">
      <c r="A82" s="1"/>
      <c r="B82" s="1"/>
      <c r="C82" s="1"/>
      <c r="D82" s="1"/>
      <c r="E82" s="1"/>
      <c r="H82" s="1"/>
      <c r="K82" s="1"/>
    </row>
    <row r="83" spans="1:11" x14ac:dyDescent="0.2">
      <c r="A83" s="1"/>
      <c r="B83" s="1"/>
      <c r="C83" s="1"/>
      <c r="D83" s="1"/>
      <c r="E83" s="1"/>
      <c r="H83" s="1"/>
      <c r="K83" s="1"/>
    </row>
    <row r="84" spans="1:11" x14ac:dyDescent="0.2">
      <c r="A84" s="1"/>
      <c r="B84" s="1"/>
      <c r="C84" s="1"/>
      <c r="D84" s="1"/>
      <c r="E84" s="1"/>
      <c r="H84" s="1"/>
      <c r="K84" s="1"/>
    </row>
    <row r="85" spans="1:11" x14ac:dyDescent="0.2">
      <c r="A85" s="1"/>
      <c r="B85" s="1"/>
      <c r="C85" s="1"/>
      <c r="D85" s="1"/>
      <c r="E85" s="1"/>
      <c r="H85" s="1"/>
      <c r="K85" s="1"/>
    </row>
    <row r="86" spans="1:11" x14ac:dyDescent="0.2">
      <c r="A86" s="1"/>
      <c r="B86" s="1"/>
      <c r="C86" s="1"/>
      <c r="D86" s="1"/>
      <c r="E86" s="1"/>
      <c r="H86" s="1"/>
      <c r="K86" s="1"/>
    </row>
    <row r="87" spans="1:11" x14ac:dyDescent="0.2">
      <c r="A87" s="1"/>
      <c r="B87" s="1"/>
      <c r="C87" s="1"/>
      <c r="D87" s="1"/>
      <c r="E87" s="1"/>
      <c r="H87" s="1"/>
      <c r="K87" s="1"/>
    </row>
    <row r="88" spans="1:11" x14ac:dyDescent="0.2">
      <c r="A88" s="1"/>
      <c r="B88" s="1"/>
      <c r="C88" s="1"/>
      <c r="D88" s="1"/>
      <c r="E88" s="1"/>
      <c r="H88" s="1"/>
      <c r="K88" s="1"/>
    </row>
    <row r="89" spans="1:11" x14ac:dyDescent="0.2">
      <c r="A89" s="1"/>
      <c r="B89" s="1"/>
      <c r="C89" s="1"/>
      <c r="D89" s="1"/>
      <c r="E89" s="1"/>
      <c r="H89" s="1"/>
      <c r="K89" s="1"/>
    </row>
    <row r="90" spans="1:11" x14ac:dyDescent="0.2">
      <c r="A90" s="1"/>
      <c r="B90" s="1"/>
      <c r="C90" s="1"/>
      <c r="D90" s="1"/>
      <c r="E90" s="1"/>
      <c r="H90" s="1"/>
      <c r="K90" s="1"/>
    </row>
    <row r="91" spans="1:11" x14ac:dyDescent="0.2">
      <c r="A91" s="1"/>
      <c r="B91" s="1"/>
      <c r="C91" s="1"/>
      <c r="D91" s="1"/>
      <c r="E91" s="1"/>
      <c r="H91" s="1"/>
      <c r="K91" s="1"/>
    </row>
    <row r="92" spans="1:11" x14ac:dyDescent="0.2">
      <c r="A92" s="1"/>
      <c r="B92" s="1"/>
      <c r="C92" s="1"/>
      <c r="D92" s="1"/>
      <c r="E92" s="1"/>
      <c r="H92" s="1"/>
      <c r="K92" s="1"/>
    </row>
    <row r="93" spans="1:11" x14ac:dyDescent="0.2">
      <c r="A93" s="1"/>
      <c r="B93" s="1"/>
      <c r="C93" s="1"/>
      <c r="D93" s="1"/>
      <c r="E93" s="1"/>
      <c r="H93" s="1"/>
      <c r="K93" s="1"/>
    </row>
    <row r="94" spans="1:11" x14ac:dyDescent="0.2">
      <c r="A94" s="1"/>
      <c r="B94" s="1"/>
      <c r="C94" s="1"/>
      <c r="D94" s="1"/>
      <c r="E94" s="1"/>
      <c r="H94" s="1"/>
      <c r="K94" s="1"/>
    </row>
    <row r="95" spans="1:11" x14ac:dyDescent="0.2">
      <c r="A95" s="1"/>
      <c r="B95" s="1"/>
      <c r="C95" s="1"/>
      <c r="D95" s="1"/>
      <c r="E95" s="1"/>
      <c r="H95" s="1"/>
      <c r="K95" s="1"/>
    </row>
    <row r="96" spans="1:11" x14ac:dyDescent="0.2">
      <c r="A96" s="1"/>
      <c r="B96" s="1"/>
      <c r="C96" s="1"/>
      <c r="D96" s="1"/>
      <c r="E96" s="1"/>
      <c r="H96" s="1"/>
      <c r="K96" s="1"/>
    </row>
    <row r="97" spans="1:11" x14ac:dyDescent="0.2">
      <c r="A97" s="1"/>
      <c r="B97" s="1"/>
      <c r="C97" s="1"/>
      <c r="D97" s="1"/>
      <c r="E97" s="1"/>
      <c r="H97" s="1"/>
      <c r="K97" s="1"/>
    </row>
    <row r="98" spans="1:11" x14ac:dyDescent="0.2">
      <c r="A98" s="1"/>
      <c r="B98" s="1"/>
      <c r="C98" s="1"/>
      <c r="D98" s="1"/>
      <c r="E98" s="1"/>
      <c r="H98" s="1"/>
      <c r="K98" s="1"/>
    </row>
    <row r="99" spans="1:11" x14ac:dyDescent="0.2">
      <c r="A99" s="1"/>
      <c r="B99" s="1"/>
      <c r="C99" s="1"/>
      <c r="D99" s="1"/>
      <c r="E99" s="1"/>
      <c r="H99" s="1"/>
      <c r="K99" s="1"/>
    </row>
    <row r="100" spans="1:11" x14ac:dyDescent="0.2">
      <c r="A100" s="1"/>
      <c r="B100" s="1"/>
      <c r="C100" s="1"/>
      <c r="D100" s="1"/>
      <c r="E100" s="1"/>
      <c r="H100" s="1"/>
      <c r="K100" s="1"/>
    </row>
    <row r="101" spans="1:11" x14ac:dyDescent="0.2">
      <c r="A101" s="1"/>
      <c r="B101" s="1"/>
      <c r="C101" s="1"/>
      <c r="D101" s="1"/>
      <c r="E101" s="1"/>
      <c r="H101" s="1"/>
      <c r="K101" s="1"/>
    </row>
    <row r="102" spans="1:11" x14ac:dyDescent="0.2">
      <c r="A102" s="1"/>
      <c r="B102" s="1"/>
      <c r="C102" s="1"/>
      <c r="D102" s="1"/>
      <c r="E102" s="1"/>
      <c r="H102" s="1"/>
      <c r="K102" s="1"/>
    </row>
    <row r="103" spans="1:11" x14ac:dyDescent="0.2">
      <c r="A103" s="1"/>
      <c r="B103" s="1"/>
      <c r="C103" s="1"/>
      <c r="D103" s="1"/>
      <c r="E103" s="1"/>
      <c r="H103" s="1"/>
      <c r="K103" s="1"/>
    </row>
    <row r="104" spans="1:11" x14ac:dyDescent="0.2">
      <c r="A104" s="1"/>
      <c r="B104" s="1"/>
      <c r="C104" s="1"/>
      <c r="D104" s="1"/>
      <c r="E104" s="1"/>
      <c r="H104" s="1"/>
      <c r="K104" s="1"/>
    </row>
    <row r="105" spans="1:11" x14ac:dyDescent="0.2">
      <c r="A105" s="1"/>
      <c r="B105" s="1"/>
      <c r="C105" s="1"/>
      <c r="D105" s="1"/>
      <c r="E105" s="1"/>
      <c r="H105" s="1"/>
      <c r="K105" s="1"/>
    </row>
    <row r="106" spans="1:11" x14ac:dyDescent="0.2">
      <c r="A106" s="1"/>
      <c r="B106" s="1"/>
      <c r="C106" s="1"/>
      <c r="D106" s="1"/>
      <c r="E106" s="1"/>
      <c r="H106" s="1"/>
      <c r="K106" s="1"/>
    </row>
    <row r="107" spans="1:11" x14ac:dyDescent="0.2">
      <c r="A107" s="1"/>
      <c r="B107" s="1"/>
      <c r="C107" s="1"/>
      <c r="D107" s="1"/>
      <c r="E107" s="1"/>
      <c r="H107" s="1"/>
      <c r="K107" s="1"/>
    </row>
    <row r="108" spans="1:11" x14ac:dyDescent="0.2">
      <c r="A108" s="1"/>
      <c r="B108" s="1"/>
      <c r="C108" s="1"/>
      <c r="D108" s="1"/>
      <c r="E108" s="1"/>
      <c r="H108" s="1"/>
      <c r="K108" s="1"/>
    </row>
    <row r="109" spans="1:11" x14ac:dyDescent="0.2">
      <c r="A109" s="1"/>
      <c r="B109" s="1"/>
      <c r="C109" s="1"/>
      <c r="D109" s="1"/>
      <c r="E109" s="1"/>
      <c r="H109" s="1"/>
      <c r="K109" s="1"/>
    </row>
    <row r="110" spans="1:11" x14ac:dyDescent="0.2">
      <c r="A110" s="1"/>
      <c r="B110" s="1"/>
      <c r="C110" s="1"/>
      <c r="D110" s="1"/>
      <c r="E110" s="1"/>
      <c r="H110" s="1"/>
      <c r="K110" s="1"/>
    </row>
    <row r="111" spans="1:11" x14ac:dyDescent="0.2">
      <c r="A111" s="1"/>
      <c r="B111" s="1"/>
      <c r="C111" s="1"/>
      <c r="D111" s="1"/>
      <c r="E111" s="1"/>
      <c r="H111" s="1"/>
      <c r="K111" s="1"/>
    </row>
    <row r="112" spans="1:11" x14ac:dyDescent="0.2">
      <c r="A112" s="1"/>
      <c r="B112" s="1"/>
      <c r="C112" s="1"/>
      <c r="D112" s="1"/>
      <c r="E112" s="1"/>
      <c r="H112" s="1"/>
      <c r="K112" s="1"/>
    </row>
    <row r="113" spans="1:11" x14ac:dyDescent="0.2">
      <c r="A113" s="1"/>
      <c r="B113" s="1"/>
      <c r="C113" s="1"/>
      <c r="D113" s="1"/>
      <c r="E113" s="1"/>
      <c r="H113" s="1"/>
      <c r="K113" s="1"/>
    </row>
    <row r="114" spans="1:11" x14ac:dyDescent="0.2">
      <c r="A114" s="1"/>
      <c r="B114" s="1"/>
      <c r="C114" s="1"/>
      <c r="D114" s="1"/>
      <c r="E114" s="1"/>
      <c r="H114" s="1"/>
      <c r="K114" s="1"/>
    </row>
    <row r="115" spans="1:11" x14ac:dyDescent="0.2">
      <c r="A115" s="1"/>
      <c r="B115" s="1"/>
      <c r="C115" s="1"/>
      <c r="D115" s="1"/>
      <c r="E115" s="1"/>
      <c r="H115" s="1"/>
      <c r="K115" s="1"/>
    </row>
    <row r="116" spans="1:11" x14ac:dyDescent="0.2">
      <c r="A116" s="1"/>
      <c r="B116" s="1"/>
      <c r="C116" s="1"/>
      <c r="D116" s="1"/>
      <c r="E116" s="1"/>
      <c r="H116" s="1"/>
      <c r="K116" s="1"/>
    </row>
    <row r="117" spans="1:11" x14ac:dyDescent="0.2">
      <c r="A117" s="1"/>
      <c r="B117" s="1"/>
      <c r="C117" s="1"/>
      <c r="D117" s="1"/>
      <c r="E117" s="1"/>
      <c r="H117" s="1"/>
      <c r="K117" s="1"/>
    </row>
    <row r="118" spans="1:11" x14ac:dyDescent="0.2">
      <c r="A118" s="1"/>
      <c r="B118" s="1"/>
      <c r="C118" s="1"/>
      <c r="D118" s="1"/>
      <c r="E118" s="1"/>
      <c r="H118" s="1"/>
      <c r="K118" s="1"/>
    </row>
    <row r="119" spans="1:11" x14ac:dyDescent="0.2">
      <c r="A119" s="1"/>
      <c r="B119" s="1"/>
      <c r="C119" s="1"/>
      <c r="D119" s="1"/>
      <c r="E119" s="1"/>
      <c r="H119" s="1"/>
      <c r="K119" s="1"/>
    </row>
    <row r="120" spans="1:11" x14ac:dyDescent="0.2">
      <c r="A120" s="1"/>
      <c r="B120" s="1"/>
      <c r="C120" s="1"/>
      <c r="D120" s="1"/>
      <c r="E120" s="1"/>
      <c r="H120" s="1"/>
      <c r="K120" s="1"/>
    </row>
    <row r="121" spans="1:11" x14ac:dyDescent="0.2">
      <c r="A121" s="1"/>
      <c r="B121" s="1"/>
      <c r="C121" s="1"/>
      <c r="D121" s="1"/>
      <c r="E121" s="1"/>
      <c r="H121" s="1"/>
      <c r="K121" s="1"/>
    </row>
    <row r="122" spans="1:11" x14ac:dyDescent="0.2">
      <c r="A122" s="1"/>
      <c r="B122" s="1"/>
      <c r="C122" s="1"/>
      <c r="D122" s="1"/>
      <c r="E122" s="1"/>
      <c r="H122" s="1"/>
      <c r="K122" s="1"/>
    </row>
    <row r="123" spans="1:11" x14ac:dyDescent="0.2">
      <c r="A123" s="1"/>
      <c r="B123" s="1"/>
      <c r="C123" s="1"/>
      <c r="D123" s="1"/>
      <c r="E123" s="1"/>
      <c r="H123" s="1"/>
      <c r="K123" s="1"/>
    </row>
    <row r="124" spans="1:11" x14ac:dyDescent="0.2">
      <c r="A124" s="1"/>
      <c r="B124" s="1"/>
      <c r="C124" s="1"/>
      <c r="D124" s="1"/>
      <c r="E124" s="1"/>
      <c r="H124" s="1"/>
      <c r="K124" s="1"/>
    </row>
    <row r="125" spans="1:11" x14ac:dyDescent="0.2">
      <c r="A125" s="1"/>
      <c r="B125" s="1"/>
      <c r="C125" s="1"/>
      <c r="D125" s="1"/>
      <c r="E125" s="1"/>
      <c r="H125" s="1"/>
      <c r="K125" s="1"/>
    </row>
    <row r="126" spans="1:11" x14ac:dyDescent="0.2">
      <c r="A126" s="1"/>
      <c r="B126" s="1"/>
      <c r="C126" s="1"/>
      <c r="D126" s="1"/>
      <c r="E126" s="1"/>
      <c r="H126" s="1"/>
      <c r="K126" s="1"/>
    </row>
    <row r="127" spans="1:11" x14ac:dyDescent="0.2">
      <c r="A127" s="1"/>
      <c r="B127" s="1"/>
      <c r="C127" s="1"/>
      <c r="D127" s="1"/>
      <c r="E127" s="1"/>
      <c r="H127" s="1"/>
      <c r="K127" s="1"/>
    </row>
    <row r="128" spans="1:11" x14ac:dyDescent="0.2">
      <c r="A128" s="1"/>
      <c r="B128" s="1"/>
      <c r="C128" s="1"/>
      <c r="D128" s="1"/>
      <c r="E128" s="1"/>
      <c r="H128" s="1"/>
      <c r="K128" s="1"/>
    </row>
    <row r="129" spans="1:11" x14ac:dyDescent="0.2">
      <c r="A129" s="1"/>
      <c r="B129" s="1"/>
      <c r="C129" s="1"/>
      <c r="D129" s="1"/>
      <c r="E129" s="1"/>
      <c r="H129" s="1"/>
      <c r="K129" s="1"/>
    </row>
  </sheetData>
  <mergeCells count="14">
    <mergeCell ref="L8:M8"/>
    <mergeCell ref="O5:P5"/>
    <mergeCell ref="O6:P6"/>
    <mergeCell ref="O8:P8"/>
    <mergeCell ref="A7:A8"/>
    <mergeCell ref="C5:D5"/>
    <mergeCell ref="F5:G5"/>
    <mergeCell ref="L5:M5"/>
    <mergeCell ref="I4:J5"/>
    <mergeCell ref="C6:D6"/>
    <mergeCell ref="F6:G6"/>
    <mergeCell ref="I6:J6"/>
    <mergeCell ref="L6:M6"/>
    <mergeCell ref="I8:J8"/>
  </mergeCells>
  <pageMargins left="0.75" right="0.75" top="1" bottom="1" header="0.5" footer="0.5"/>
  <pageSetup paperSize="9" scale="59" orientation="portrait" r:id="rId1"/>
  <headerFooter alignWithMargins="0">
    <oddFooter>&amp;C&amp;"Garamond,Normal"____________________________________________________________________________________
Administrative retningslinier for rammeorganisationer (bilag 6)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1</vt:i4>
      </vt:variant>
    </vt:vector>
  </HeadingPairs>
  <TitlesOfParts>
    <vt:vector size="7" baseType="lpstr">
      <vt:lpstr>Resume</vt:lpstr>
      <vt:lpstr>Egenfinansieringsspecifikation</vt:lpstr>
      <vt:lpstr>Landespecifikation</vt:lpstr>
      <vt:lpstr>Sektorspecifikation</vt:lpstr>
      <vt:lpstr>Øvrige aktiviteter</vt:lpstr>
      <vt:lpstr>Tværgående hensyn</vt:lpstr>
      <vt:lpstr>Resume!Udskriftsområde</vt:lpstr>
    </vt:vector>
  </TitlesOfParts>
  <Company>Udenrigsministeriet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</dc:creator>
  <cp:lastModifiedBy>Harika Quist Dölek</cp:lastModifiedBy>
  <cp:lastPrinted>2016-09-01T09:34:35Z</cp:lastPrinted>
  <dcterms:created xsi:type="dcterms:W3CDTF">2000-12-20T09:29:33Z</dcterms:created>
  <dcterms:modified xsi:type="dcterms:W3CDTF">2016-09-22T13:49:26Z</dcterms:modified>
</cp:coreProperties>
</file>