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05" yWindow="90" windowWidth="24315" windowHeight="12255"/>
  </bookViews>
  <sheets>
    <sheet name="Resume" sheetId="9" r:id="rId1"/>
    <sheet name="Resumé" sheetId="1" state="hidden" r:id="rId2"/>
    <sheet name="Sektor og Landespecifikation" sheetId="6" r:id="rId3"/>
    <sheet name="Øvrige aktiviteter" sheetId="7" r:id="rId4"/>
    <sheet name="Egenfinansieringsspecifikation" sheetId="8" r:id="rId5"/>
  </sheets>
  <definedNames>
    <definedName name="_xlnm.Print_Area" localSheetId="1">Resumé!$A$1:$H$50</definedName>
  </definedNames>
  <calcPr calcId="145621"/>
</workbook>
</file>

<file path=xl/calcChain.xml><?xml version="1.0" encoding="utf-8"?>
<calcChain xmlns="http://schemas.openxmlformats.org/spreadsheetml/2006/main">
  <c r="C44" i="9" l="1"/>
  <c r="D29" i="9" l="1"/>
  <c r="C29" i="9"/>
  <c r="J17" i="6"/>
  <c r="G44" i="6" l="1"/>
  <c r="H44" i="6"/>
  <c r="I44" i="6"/>
  <c r="J44" i="6"/>
  <c r="K44" i="6"/>
  <c r="L44" i="6"/>
  <c r="F44" i="6"/>
  <c r="I14" i="6"/>
  <c r="C41" i="9" l="1"/>
  <c r="E8" i="7" l="1"/>
  <c r="E7" i="7"/>
  <c r="E6" i="7"/>
  <c r="E5" i="7"/>
  <c r="C9" i="7"/>
  <c r="C31" i="9" s="1"/>
  <c r="L32" i="9"/>
  <c r="K30" i="9"/>
  <c r="K31" i="9"/>
  <c r="K29" i="9"/>
  <c r="E32" i="9"/>
  <c r="E20" i="9"/>
  <c r="C41" i="8"/>
  <c r="C31" i="8"/>
  <c r="C21" i="8"/>
  <c r="C11" i="8"/>
  <c r="C11" i="9" s="1"/>
  <c r="C43" i="9" s="1"/>
  <c r="C14" i="9"/>
  <c r="C13" i="9"/>
  <c r="C12" i="9"/>
  <c r="J46" i="6"/>
  <c r="L46" i="6"/>
  <c r="G38" i="6"/>
  <c r="I38" i="6"/>
  <c r="E34" i="6"/>
  <c r="G34" i="6"/>
  <c r="I34" i="6"/>
  <c r="K34" i="6"/>
  <c r="E30" i="6"/>
  <c r="G24" i="6"/>
  <c r="I24" i="6"/>
  <c r="K24" i="6"/>
  <c r="N26" i="6"/>
  <c r="M26" i="6"/>
  <c r="N25" i="6"/>
  <c r="M25" i="6"/>
  <c r="M24" i="6" s="1"/>
  <c r="N24" i="6"/>
  <c r="R24" i="6" s="1"/>
  <c r="L24" i="6"/>
  <c r="J24" i="6"/>
  <c r="H24" i="6"/>
  <c r="F24" i="6"/>
  <c r="E24" i="6"/>
  <c r="N58" i="6"/>
  <c r="N57" i="6"/>
  <c r="N55" i="6"/>
  <c r="N54" i="6"/>
  <c r="N48" i="6"/>
  <c r="N47" i="6"/>
  <c r="N45" i="6"/>
  <c r="N44" i="6" s="1"/>
  <c r="N43" i="6"/>
  <c r="N42" i="6"/>
  <c r="N40" i="6"/>
  <c r="N39" i="6"/>
  <c r="N33" i="6"/>
  <c r="N31" i="6"/>
  <c r="N29" i="6"/>
  <c r="N28" i="6"/>
  <c r="E20" i="6"/>
  <c r="E11" i="6"/>
  <c r="G11" i="6"/>
  <c r="I11" i="6"/>
  <c r="K11" i="6"/>
  <c r="H14" i="6"/>
  <c r="J14" i="6"/>
  <c r="M58" i="6"/>
  <c r="M57" i="6"/>
  <c r="M55" i="6"/>
  <c r="M54" i="6"/>
  <c r="M50" i="6"/>
  <c r="M49" i="6" s="1"/>
  <c r="M48" i="6"/>
  <c r="M47" i="6"/>
  <c r="M45" i="6"/>
  <c r="O45" i="6" s="1"/>
  <c r="P45" i="6" s="1"/>
  <c r="M43" i="6"/>
  <c r="M42" i="6"/>
  <c r="M40" i="6"/>
  <c r="M39" i="6"/>
  <c r="M35" i="6"/>
  <c r="M34" i="6" s="1"/>
  <c r="M33" i="6"/>
  <c r="M31" i="6"/>
  <c r="O31" i="6" s="1"/>
  <c r="P31" i="6" s="1"/>
  <c r="M29" i="6"/>
  <c r="O29" i="6" s="1"/>
  <c r="P29" i="6" s="1"/>
  <c r="M28" i="6"/>
  <c r="O28" i="6" s="1"/>
  <c r="P28" i="6" s="1"/>
  <c r="M21" i="6"/>
  <c r="M20" i="6" s="1"/>
  <c r="M19" i="6"/>
  <c r="M18" i="6"/>
  <c r="M16" i="6"/>
  <c r="M15" i="6"/>
  <c r="M13" i="6"/>
  <c r="M12" i="6"/>
  <c r="M10" i="6"/>
  <c r="M9" i="6"/>
  <c r="E56" i="6"/>
  <c r="G56" i="6"/>
  <c r="I56" i="6"/>
  <c r="K56" i="6"/>
  <c r="K53" i="6"/>
  <c r="I53" i="6"/>
  <c r="G53" i="6"/>
  <c r="E53" i="6"/>
  <c r="K49" i="6"/>
  <c r="I49" i="6"/>
  <c r="G49" i="6"/>
  <c r="E49" i="6"/>
  <c r="E46" i="6"/>
  <c r="G46" i="6"/>
  <c r="K46" i="6"/>
  <c r="E44" i="6"/>
  <c r="E41" i="6"/>
  <c r="G41" i="6"/>
  <c r="I41" i="6"/>
  <c r="K41" i="6"/>
  <c r="K38" i="6"/>
  <c r="E38" i="6"/>
  <c r="E32" i="6"/>
  <c r="G32" i="6"/>
  <c r="I32" i="6"/>
  <c r="K32" i="6"/>
  <c r="K30" i="6"/>
  <c r="I30" i="6"/>
  <c r="G30" i="6"/>
  <c r="E27" i="6"/>
  <c r="G27" i="6"/>
  <c r="I27" i="6"/>
  <c r="K27" i="6"/>
  <c r="K20" i="6"/>
  <c r="I20" i="6"/>
  <c r="G20" i="6"/>
  <c r="E17" i="6"/>
  <c r="E14" i="6"/>
  <c r="G14" i="6"/>
  <c r="G17" i="6"/>
  <c r="I17" i="6"/>
  <c r="K14" i="6"/>
  <c r="K17" i="6"/>
  <c r="K8" i="6"/>
  <c r="I8" i="6"/>
  <c r="I7" i="6" s="1"/>
  <c r="G8" i="6"/>
  <c r="E8" i="6"/>
  <c r="N19" i="6"/>
  <c r="O19" i="6" s="1"/>
  <c r="P19" i="6" s="1"/>
  <c r="N50" i="6"/>
  <c r="L49" i="6"/>
  <c r="J49" i="6"/>
  <c r="H49" i="6"/>
  <c r="F49" i="6"/>
  <c r="N35" i="6"/>
  <c r="L34" i="6"/>
  <c r="J34" i="6"/>
  <c r="H34" i="6"/>
  <c r="F34" i="6"/>
  <c r="L20" i="6"/>
  <c r="J20" i="6"/>
  <c r="H20" i="6"/>
  <c r="N21" i="6"/>
  <c r="O21" i="6" s="1"/>
  <c r="P21" i="6" s="1"/>
  <c r="F20" i="6"/>
  <c r="N18" i="6"/>
  <c r="O18" i="6" s="1"/>
  <c r="P18" i="6" s="1"/>
  <c r="N16" i="6"/>
  <c r="N15" i="6"/>
  <c r="N13" i="6"/>
  <c r="N12" i="6"/>
  <c r="O12" i="6" s="1"/>
  <c r="P12" i="6" s="1"/>
  <c r="N10" i="6"/>
  <c r="N9" i="6"/>
  <c r="O9" i="6" s="1"/>
  <c r="P9" i="6" s="1"/>
  <c r="F56" i="6"/>
  <c r="H56" i="6"/>
  <c r="J56" i="6"/>
  <c r="L56" i="6"/>
  <c r="L53" i="6"/>
  <c r="J53" i="6"/>
  <c r="H53" i="6"/>
  <c r="F53" i="6"/>
  <c r="L41" i="6"/>
  <c r="J41" i="6"/>
  <c r="H41" i="6"/>
  <c r="F41" i="6"/>
  <c r="F32" i="6"/>
  <c r="H32" i="6"/>
  <c r="J32" i="6"/>
  <c r="L32" i="6"/>
  <c r="L30" i="6"/>
  <c r="J30" i="6"/>
  <c r="H30" i="6"/>
  <c r="F30" i="6"/>
  <c r="F27" i="6"/>
  <c r="H27" i="6"/>
  <c r="J27" i="6"/>
  <c r="L27" i="6"/>
  <c r="L23" i="6" s="1"/>
  <c r="F17" i="6"/>
  <c r="H17" i="6"/>
  <c r="L17" i="6"/>
  <c r="F14" i="6"/>
  <c r="L14" i="6"/>
  <c r="L11" i="6"/>
  <c r="J11" i="6"/>
  <c r="H11" i="6"/>
  <c r="F11" i="6"/>
  <c r="L8" i="6"/>
  <c r="J8" i="6"/>
  <c r="J7" i="6" s="1"/>
  <c r="H8" i="6"/>
  <c r="F8" i="6"/>
  <c r="F7" i="6" s="1"/>
  <c r="C30" i="9" l="1"/>
  <c r="O47" i="6"/>
  <c r="P47" i="6" s="1"/>
  <c r="H7" i="6"/>
  <c r="L7" i="6"/>
  <c r="E7" i="6"/>
  <c r="H23" i="6"/>
  <c r="G7" i="6"/>
  <c r="K7" i="6"/>
  <c r="I23" i="6"/>
  <c r="E23" i="6"/>
  <c r="J23" i="6"/>
  <c r="F23" i="6"/>
  <c r="O10" i="6"/>
  <c r="P10" i="6" s="1"/>
  <c r="O16" i="6"/>
  <c r="P16" i="6" s="1"/>
  <c r="K23" i="6"/>
  <c r="G23" i="6"/>
  <c r="O40" i="6"/>
  <c r="P40" i="6" s="1"/>
  <c r="O43" i="6"/>
  <c r="P43" i="6" s="1"/>
  <c r="O48" i="6"/>
  <c r="P48" i="6" s="1"/>
  <c r="G37" i="6"/>
  <c r="O15" i="6"/>
  <c r="P15" i="6" s="1"/>
  <c r="J52" i="6"/>
  <c r="O33" i="6"/>
  <c r="P33" i="6" s="1"/>
  <c r="O39" i="6"/>
  <c r="P39" i="6" s="1"/>
  <c r="O26" i="6"/>
  <c r="P26" i="6" s="1"/>
  <c r="O57" i="6"/>
  <c r="P57" i="6" s="1"/>
  <c r="O58" i="6"/>
  <c r="P58" i="6" s="1"/>
  <c r="O55" i="6"/>
  <c r="P55" i="6" s="1"/>
  <c r="O54" i="6"/>
  <c r="P54" i="6" s="1"/>
  <c r="H52" i="6"/>
  <c r="O42" i="6"/>
  <c r="P42" i="6" s="1"/>
  <c r="O50" i="6"/>
  <c r="P50" i="6" s="1"/>
  <c r="K37" i="6"/>
  <c r="O13" i="6"/>
  <c r="P13" i="6" s="1"/>
  <c r="E37" i="6"/>
  <c r="I37" i="6"/>
  <c r="E52" i="6"/>
  <c r="M46" i="6"/>
  <c r="O25" i="6"/>
  <c r="P25" i="6" s="1"/>
  <c r="O35" i="6"/>
  <c r="P35" i="6" s="1"/>
  <c r="O24" i="6"/>
  <c r="P24" i="6" s="1"/>
  <c r="N11" i="6"/>
  <c r="R11" i="6" s="1"/>
  <c r="N49" i="6"/>
  <c r="M27" i="6"/>
  <c r="M32" i="6"/>
  <c r="N32" i="6"/>
  <c r="R32" i="6" s="1"/>
  <c r="N34" i="6"/>
  <c r="N27" i="6"/>
  <c r="R44" i="6"/>
  <c r="N41" i="6"/>
  <c r="R41" i="6" s="1"/>
  <c r="N30" i="6"/>
  <c r="R30" i="6" s="1"/>
  <c r="M11" i="6"/>
  <c r="M56" i="6"/>
  <c r="M53" i="6"/>
  <c r="M44" i="6"/>
  <c r="M41" i="6"/>
  <c r="M30" i="6"/>
  <c r="M17" i="6"/>
  <c r="M14" i="6"/>
  <c r="M8" i="6"/>
  <c r="N17" i="6"/>
  <c r="N20" i="6"/>
  <c r="N14" i="6"/>
  <c r="R14" i="6" s="1"/>
  <c r="N8" i="6"/>
  <c r="N56" i="6"/>
  <c r="N53" i="6"/>
  <c r="R8" i="6" l="1"/>
  <c r="N7" i="6"/>
  <c r="M7" i="6"/>
  <c r="R27" i="6"/>
  <c r="N23" i="6"/>
  <c r="M23" i="6"/>
  <c r="O17" i="6"/>
  <c r="P17" i="6" s="1"/>
  <c r="R17" i="6"/>
  <c r="O56" i="6"/>
  <c r="P56" i="6" s="1"/>
  <c r="R56" i="6"/>
  <c r="O20" i="6"/>
  <c r="P20" i="6" s="1"/>
  <c r="R20" i="6"/>
  <c r="O30" i="6"/>
  <c r="P30" i="6" s="1"/>
  <c r="O49" i="6"/>
  <c r="P49" i="6" s="1"/>
  <c r="R49" i="6"/>
  <c r="O53" i="6"/>
  <c r="P53" i="6" s="1"/>
  <c r="R53" i="6"/>
  <c r="O34" i="6"/>
  <c r="P34" i="6" s="1"/>
  <c r="R34" i="6"/>
  <c r="O14" i="6"/>
  <c r="P14" i="6" s="1"/>
  <c r="O41" i="6"/>
  <c r="P41" i="6" s="1"/>
  <c r="O44" i="6"/>
  <c r="P44" i="6" s="1"/>
  <c r="O27" i="6"/>
  <c r="P27" i="6" s="1"/>
  <c r="O32" i="6"/>
  <c r="P32" i="6" s="1"/>
  <c r="N52" i="6"/>
  <c r="O8" i="6"/>
  <c r="P8" i="6" s="1"/>
  <c r="O11" i="6"/>
  <c r="P11" i="6" s="1"/>
  <c r="M52" i="6"/>
  <c r="O23" i="6" l="1"/>
  <c r="D14" i="9"/>
  <c r="E14" i="9" s="1"/>
  <c r="D13" i="9"/>
  <c r="E13" i="9" s="1"/>
  <c r="D12" i="9"/>
  <c r="E12" i="9" s="1"/>
  <c r="C23" i="9" l="1"/>
  <c r="C15" i="9"/>
  <c r="C42" i="9" l="1"/>
  <c r="C37" i="9"/>
  <c r="C25" i="9"/>
  <c r="J32" i="9"/>
  <c r="I32" i="9"/>
  <c r="K20" i="9"/>
  <c r="K13" i="9"/>
  <c r="D23" i="9"/>
  <c r="F22" i="1"/>
  <c r="F23" i="1"/>
  <c r="E40" i="8"/>
  <c r="E39" i="8"/>
  <c r="E38" i="8"/>
  <c r="E37" i="8"/>
  <c r="E36" i="8"/>
  <c r="D41" i="8"/>
  <c r="E30" i="8"/>
  <c r="E29" i="8"/>
  <c r="E28" i="8"/>
  <c r="E27" i="8"/>
  <c r="E26" i="8"/>
  <c r="D31" i="8"/>
  <c r="D21" i="8"/>
  <c r="E20" i="8"/>
  <c r="E19" i="8"/>
  <c r="E18" i="8"/>
  <c r="E17" i="8"/>
  <c r="E16" i="8"/>
  <c r="E21" i="8" s="1"/>
  <c r="D11" i="8"/>
  <c r="D11" i="9" s="1"/>
  <c r="D43" i="9" l="1"/>
  <c r="E11" i="9"/>
  <c r="E15" i="9" s="1"/>
  <c r="D15" i="9"/>
  <c r="E7" i="8"/>
  <c r="E9" i="8"/>
  <c r="E6" i="8"/>
  <c r="E11" i="8" s="1"/>
  <c r="E8" i="8"/>
  <c r="E10" i="8"/>
  <c r="D25" i="9"/>
  <c r="E25" i="9"/>
  <c r="D42" i="9"/>
  <c r="E23" i="9"/>
  <c r="K22" i="9"/>
  <c r="D37" i="9"/>
  <c r="E41" i="8"/>
  <c r="E31" i="8"/>
  <c r="G33" i="1"/>
  <c r="F29" i="1"/>
  <c r="H29" i="1"/>
  <c r="D9" i="7"/>
  <c r="F52" i="6"/>
  <c r="L52" i="6"/>
  <c r="K52" i="6"/>
  <c r="I52" i="6"/>
  <c r="G52" i="6"/>
  <c r="H46" i="6"/>
  <c r="F46" i="6"/>
  <c r="M38" i="6"/>
  <c r="M37" i="6" s="1"/>
  <c r="L38" i="6"/>
  <c r="L37" i="6" s="1"/>
  <c r="J38" i="6"/>
  <c r="J37" i="6" s="1"/>
  <c r="H38" i="6"/>
  <c r="H37" i="6" s="1"/>
  <c r="F38" i="6"/>
  <c r="C14" i="1"/>
  <c r="C17" i="1"/>
  <c r="D30" i="1"/>
  <c r="F30" i="1"/>
  <c r="H30" i="1" s="1"/>
  <c r="F31" i="1"/>
  <c r="H31" i="1"/>
  <c r="F32" i="1"/>
  <c r="H32" i="1"/>
  <c r="D33" i="1"/>
  <c r="D35" i="1" s="1"/>
  <c r="F35" i="1" s="1"/>
  <c r="F33" i="1"/>
  <c r="H33" i="1" s="1"/>
  <c r="G35" i="1"/>
  <c r="G36" i="1" s="1"/>
  <c r="D31" i="9" l="1"/>
  <c r="E9" i="7"/>
  <c r="F37" i="6"/>
  <c r="F59" i="6" s="1"/>
  <c r="J59" i="6"/>
  <c r="H59" i="6"/>
  <c r="L59" i="6"/>
  <c r="N46" i="6"/>
  <c r="I59" i="6"/>
  <c r="K59" i="6"/>
  <c r="G59" i="6"/>
  <c r="N38" i="6"/>
  <c r="R38" i="6" s="1"/>
  <c r="E59" i="6"/>
  <c r="K32" i="9"/>
  <c r="H32" i="9"/>
  <c r="F36" i="1"/>
  <c r="H36" i="1" s="1"/>
  <c r="D36" i="1"/>
  <c r="O46" i="6" l="1"/>
  <c r="P46" i="6" s="1"/>
  <c r="R46" i="6"/>
  <c r="E31" i="9"/>
  <c r="D33" i="9"/>
  <c r="D45" i="9" s="1"/>
  <c r="N37" i="6"/>
  <c r="N59" i="6" s="1"/>
  <c r="H60" i="6"/>
  <c r="H61" i="6" s="1"/>
  <c r="O38" i="6"/>
  <c r="P38" i="6" s="1"/>
  <c r="O52" i="6"/>
  <c r="P52" i="6" s="1"/>
  <c r="J60" i="6"/>
  <c r="J61" i="6" s="1"/>
  <c r="P23" i="6"/>
  <c r="O7" i="6"/>
  <c r="P7" i="6" s="1"/>
  <c r="M59" i="6"/>
  <c r="L60" i="6"/>
  <c r="L61" i="6" s="1"/>
  <c r="F60" i="6"/>
  <c r="F61" i="6" s="1"/>
  <c r="E29" i="9" l="1"/>
  <c r="O37" i="6"/>
  <c r="P37" i="6" s="1"/>
  <c r="N60" i="6"/>
  <c r="N61" i="6" s="1"/>
  <c r="E30" i="9" l="1"/>
  <c r="C33" i="9"/>
  <c r="D34" i="9"/>
  <c r="D44" i="9" s="1"/>
  <c r="O59" i="6"/>
  <c r="P59" i="6" s="1"/>
  <c r="E33" i="9" l="1"/>
  <c r="C45" i="9"/>
  <c r="C34" i="9"/>
  <c r="D39" i="9"/>
  <c r="D41" i="9" s="1"/>
  <c r="E34" i="9"/>
</calcChain>
</file>

<file path=xl/sharedStrings.xml><?xml version="1.0" encoding="utf-8"?>
<sst xmlns="http://schemas.openxmlformats.org/spreadsheetml/2006/main" count="215" uniqueCount="144">
  <si>
    <t>Organisationens navn:</t>
  </si>
  <si>
    <t>Tanzania</t>
  </si>
  <si>
    <t>Uganda</t>
  </si>
  <si>
    <t>Nepal</t>
  </si>
  <si>
    <t>Bolivia</t>
  </si>
  <si>
    <t>Honduras</t>
  </si>
  <si>
    <t>Forundersøgelser</t>
  </si>
  <si>
    <t>Tilsyn og reviews</t>
  </si>
  <si>
    <t>Evalueringer</t>
  </si>
  <si>
    <t>Øvrige aktiviteter i alt</t>
  </si>
  <si>
    <t>Øvrige aktiviteter</t>
  </si>
  <si>
    <t>Rammeforbrug i alt</t>
  </si>
  <si>
    <t>I alt rammemidler i året</t>
  </si>
  <si>
    <t>Oversigt over eventuelle revisionsforbehold i enkeltregnskaber</t>
  </si>
  <si>
    <t>Sundhed</t>
  </si>
  <si>
    <t>Uddannelse</t>
  </si>
  <si>
    <t>Årets renteindtægter</t>
  </si>
  <si>
    <t>Årets samlede forbrug af rammemidler</t>
  </si>
  <si>
    <t>Ultimo balance - rammemidler</t>
  </si>
  <si>
    <t>Primo balance - rammemidler</t>
  </si>
  <si>
    <t>Godkendt budget</t>
  </si>
  <si>
    <t>Forbrug i alt</t>
  </si>
  <si>
    <t>Revision</t>
  </si>
  <si>
    <t>Subtotal</t>
  </si>
  <si>
    <t>Budget</t>
  </si>
  <si>
    <t>Sektor</t>
  </si>
  <si>
    <t>Afrika</t>
  </si>
  <si>
    <t>Asien</t>
  </si>
  <si>
    <t>Latinamerika</t>
  </si>
  <si>
    <t>Globalt</t>
  </si>
  <si>
    <t>Local Governance</t>
  </si>
  <si>
    <t>HIV/AIDS</t>
  </si>
  <si>
    <t>Forbrug</t>
  </si>
  <si>
    <t>Afvigelse</t>
  </si>
  <si>
    <t>Afvigelse i pct.</t>
  </si>
  <si>
    <t>Program- og projektrelateret oplysning</t>
  </si>
  <si>
    <t>Resumé af rammeregnskab</t>
  </si>
  <si>
    <t>Model for rammeregnskab - specifikation af øvrige rammeaktiviteter</t>
  </si>
  <si>
    <t>Totalafregning for året:</t>
  </si>
  <si>
    <t>Model for rammeregnskab - resumé</t>
  </si>
  <si>
    <t>Rammeregnskab for året: 201x</t>
  </si>
  <si>
    <t>i pct.</t>
  </si>
  <si>
    <t>i beløb</t>
  </si>
  <si>
    <t>Projekt 1</t>
  </si>
  <si>
    <t>Projekt 2</t>
  </si>
  <si>
    <t>Region/Land/Projekt</t>
  </si>
  <si>
    <t>Org. sagsnummer</t>
  </si>
  <si>
    <t>-</t>
  </si>
  <si>
    <t>Eksempel 1</t>
  </si>
  <si>
    <t>Eksempel 2</t>
  </si>
  <si>
    <t xml:space="preserve">Beløb i 1.000 kr. </t>
  </si>
  <si>
    <t>Øvrige aftalte rammeaktiviteter (specificeres)</t>
  </si>
  <si>
    <t>side 1/3</t>
  </si>
  <si>
    <t>Proj_01_A02</t>
  </si>
  <si>
    <t>Proj_01_A03</t>
  </si>
  <si>
    <t>Årets overførsel af rammemidler fra Danida</t>
  </si>
  <si>
    <t>Egenfinansiering:</t>
  </si>
  <si>
    <t>Program- og projektaktiviteter</t>
  </si>
  <si>
    <t>Øvrig egenfinansiering</t>
  </si>
  <si>
    <t>Rammemidler 
fra UM</t>
  </si>
  <si>
    <t>Andel af PPS rammemidler</t>
  </si>
  <si>
    <t>Program- og projektstøtte (PPS)</t>
  </si>
  <si>
    <t>Administration (7% af subtotal - rammemidler)</t>
  </si>
  <si>
    <t>Regnskab 2014</t>
  </si>
  <si>
    <t>Pct. 2014</t>
  </si>
  <si>
    <t>Indsamlinger</t>
  </si>
  <si>
    <t>Donationer</t>
  </si>
  <si>
    <t>Total</t>
  </si>
  <si>
    <t>Samfinansiering</t>
  </si>
  <si>
    <t>SIDA</t>
  </si>
  <si>
    <t>NORAD</t>
  </si>
  <si>
    <t>EUROPEAID</t>
  </si>
  <si>
    <t>Andre bidrag</t>
  </si>
  <si>
    <t>Model for rammeregnskab - specifikation af egenfinansieringskilder</t>
  </si>
  <si>
    <t>Beløb i 1.000 kr.</t>
  </si>
  <si>
    <t>Udisponeret tilsagn primo (uanvendte midler overført fra tidligere år)</t>
  </si>
  <si>
    <t>Primo balance indestående fra Udenrigsministeriet</t>
  </si>
  <si>
    <t>Årets tilsagn fra Udenrigsministeriet</t>
  </si>
  <si>
    <t>Årets udbetalinger fra Udenrigsministeriet</t>
  </si>
  <si>
    <t>Renteindtægter</t>
  </si>
  <si>
    <t>Årets renter</t>
  </si>
  <si>
    <t>Anden afstemning (indsæt titel)</t>
  </si>
  <si>
    <t>Likviditet til rådighed i året</t>
  </si>
  <si>
    <t>Administration</t>
  </si>
  <si>
    <t>Udbetalinger i alt</t>
  </si>
  <si>
    <t>Udisponeret tilsagn ultimo</t>
  </si>
  <si>
    <t>Ultimo balance indestående fra Udenrigsministeriet</t>
  </si>
  <si>
    <t>Udisponeret tilsagn overført til næste år</t>
  </si>
  <si>
    <t>Tilgodehavende fra Udenrigsministeriet:</t>
  </si>
  <si>
    <t>Tilgodehavende primo</t>
  </si>
  <si>
    <t>Årets tilsagn</t>
  </si>
  <si>
    <t>Udbetalinger fra UM</t>
  </si>
  <si>
    <t>Tilgodehavende ultimo</t>
  </si>
  <si>
    <t>Årets renteindtægt</t>
  </si>
  <si>
    <t>Disposition af tilsagn (Resultatopgørelse)</t>
  </si>
  <si>
    <t>Program og Projektrelateret oplysning</t>
  </si>
  <si>
    <t>Indtægter</t>
  </si>
  <si>
    <t>Egenfinansiering</t>
  </si>
  <si>
    <t>Egenfinansiering Total</t>
  </si>
  <si>
    <t>Rammemidler</t>
  </si>
  <si>
    <t>Rammemidler Total</t>
  </si>
  <si>
    <t>Resultat</t>
  </si>
  <si>
    <t>Afvigelse i Pct.</t>
  </si>
  <si>
    <t>Heraf rammemidler</t>
  </si>
  <si>
    <t>Budget 2014</t>
  </si>
  <si>
    <t>I Pct.</t>
  </si>
  <si>
    <t>Aktivitetsspecifik konsulentbistand af forbrug pr. land</t>
  </si>
  <si>
    <t>Andre midler rejst i Danmark (ikke likvide midler)</t>
  </si>
  <si>
    <t>Medlemskontingenter (int. Netværk)</t>
  </si>
  <si>
    <t>Støttebidrag (int. Samarbejdspartnere)</t>
  </si>
  <si>
    <t>EU</t>
  </si>
  <si>
    <t>Se retningslinjernes afsnit 3 for yderligere beskrivelse af nedenstående kategorier.</t>
  </si>
  <si>
    <t>Udisponeret tilsagn overført til næste år (max. 10% af årets tilsagn)</t>
  </si>
  <si>
    <t>Malawi</t>
  </si>
  <si>
    <t>Burma</t>
  </si>
  <si>
    <t>Regionalt</t>
  </si>
  <si>
    <t>Nicaragua</t>
  </si>
  <si>
    <t>Uallokerede midler</t>
  </si>
  <si>
    <t>I beløb</t>
  </si>
  <si>
    <t>I pct.</t>
  </si>
  <si>
    <t>Indien</t>
  </si>
  <si>
    <t>Beløb i kr.</t>
  </si>
  <si>
    <t>År</t>
  </si>
  <si>
    <t>Program- og Projektaktiviteter (PPA)</t>
  </si>
  <si>
    <t>Udgifter Total (rammemidler + likvide midler fra egenfinansiering)</t>
  </si>
  <si>
    <t>Indestående fra Udenrigsministeriet (Likviditet)</t>
  </si>
  <si>
    <t>Indtægter rammemidler + likvide midler fra egenfinansieringen</t>
  </si>
  <si>
    <t>Administration (max. 7% af rammemidler)</t>
  </si>
  <si>
    <t>Tidligere disponeret udgift returneret fra program/partner (valgfri)*</t>
  </si>
  <si>
    <t>Administration (max 7% af rammemidler)</t>
  </si>
  <si>
    <t>PRO-midler (max 2% af rammemidler under PPS)</t>
  </si>
  <si>
    <t>Program og Projektrelateret oplysning (PRO-midler)</t>
  </si>
  <si>
    <t>Udgifter - program- og projekstøtte (PPS)</t>
  </si>
  <si>
    <t>Model for rammeregnskab - Program og Projektaktiviteter (PPA)</t>
  </si>
  <si>
    <t>Anvend budget senest godkendt af Udenrigsministeriet</t>
  </si>
  <si>
    <t>*jævnfør retningslinjerne s. 11 skal rammeorganisationen påse at ubrugte midler vedrørende afsluttede aktiviteter i udlandet tilbagetales til rammeorganisationen af samarbejdspartnere. Midler returneret kan også modregnes under udgifter for den pågældende aktivitet</t>
  </si>
  <si>
    <t>Bemærk følgende ved indsendelse af rammeregnskabet jævnfør retningslinjernes s. 11-12:</t>
  </si>
  <si>
    <t>Ledsagende regnskabsberetning</t>
  </si>
  <si>
    <t>Oversigt over eventuelt udestående enkeltregnskaber</t>
  </si>
  <si>
    <t>Program- og Projektaktiviteter (PPA) (inkl. likvide midler)</t>
  </si>
  <si>
    <t>Likvide midler (min. 5% af PPA (ekskl. likvide midler))</t>
  </si>
  <si>
    <t>Likvide midler (min. 5% af PPA (ekskl. likvide midler)</t>
  </si>
  <si>
    <t>Egefinansieringsgrad (min. 20% af PPA (ekskl. likvide midler)</t>
  </si>
  <si>
    <t>Rammeregnskab for året: 2016 (som eksempel)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</si>
</sst>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u/>
      <sz val="10"/>
      <name val="Garamond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2"/>
      <color theme="1"/>
      <name val="Garamond"/>
      <family val="1"/>
    </font>
    <font>
      <b/>
      <sz val="10"/>
      <color theme="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sz val="12"/>
      <name val="Garamond"/>
      <family val="1"/>
    </font>
    <font>
      <i/>
      <sz val="10"/>
      <name val="Garamond"/>
      <family val="1"/>
    </font>
    <font>
      <i/>
      <sz val="10"/>
      <color theme="1"/>
      <name val="Garamond"/>
      <family val="1"/>
    </font>
    <font>
      <sz val="10"/>
      <color rgb="FFFF0000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double">
        <color theme="4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46">
    <xf numFmtId="0" fontId="0" fillId="0" borderId="0" xfId="0"/>
    <xf numFmtId="0" fontId="3" fillId="0" borderId="0" xfId="0" applyFont="1"/>
    <xf numFmtId="0" fontId="8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3" fontId="8" fillId="0" borderId="0" xfId="0" applyNumberFormat="1" applyFont="1" applyFill="1" applyAlignment="1">
      <alignment wrapText="1"/>
    </xf>
    <xf numFmtId="165" fontId="3" fillId="0" borderId="0" xfId="2" applyNumberFormat="1" applyFont="1"/>
    <xf numFmtId="0" fontId="8" fillId="0" borderId="0" xfId="0" applyFont="1" applyFill="1" applyBorder="1" applyAlignment="1">
      <alignment wrapText="1"/>
    </xf>
    <xf numFmtId="3" fontId="8" fillId="0" borderId="0" xfId="0" applyNumberFormat="1" applyFont="1" applyFill="1" applyBorder="1" applyAlignment="1">
      <alignment wrapText="1"/>
    </xf>
    <xf numFmtId="0" fontId="4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165" fontId="3" fillId="0" borderId="0" xfId="2" applyNumberFormat="1" applyFont="1" applyFill="1" applyBorder="1"/>
    <xf numFmtId="165" fontId="3" fillId="0" borderId="1" xfId="2" applyNumberFormat="1" applyFont="1" applyFill="1" applyBorder="1"/>
    <xf numFmtId="165" fontId="3" fillId="0" borderId="2" xfId="2" applyNumberFormat="1" applyFont="1" applyFill="1" applyBorder="1"/>
    <xf numFmtId="165" fontId="3" fillId="2" borderId="0" xfId="2" applyNumberFormat="1" applyFont="1" applyFill="1" applyBorder="1"/>
    <xf numFmtId="165" fontId="2" fillId="0" borderId="0" xfId="0" applyNumberFormat="1" applyFont="1" applyFill="1"/>
    <xf numFmtId="165" fontId="3" fillId="2" borderId="1" xfId="2" applyNumberFormat="1" applyFont="1" applyFill="1" applyBorder="1"/>
    <xf numFmtId="0" fontId="3" fillId="0" borderId="0" xfId="0" quotePrefix="1" applyFont="1" applyFill="1" applyBorder="1"/>
    <xf numFmtId="0" fontId="4" fillId="0" borderId="0" xfId="0" applyFont="1"/>
    <xf numFmtId="0" fontId="3" fillId="0" borderId="0" xfId="0" applyFont="1" applyBorder="1"/>
    <xf numFmtId="165" fontId="3" fillId="0" borderId="0" xfId="2" applyNumberFormat="1" applyFont="1" applyBorder="1"/>
    <xf numFmtId="0" fontId="4" fillId="0" borderId="0" xfId="0" applyFont="1" applyBorder="1"/>
    <xf numFmtId="0" fontId="2" fillId="0" borderId="0" xfId="0" applyFont="1" applyBorder="1"/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wrapText="1"/>
    </xf>
    <xf numFmtId="165" fontId="3" fillId="3" borderId="0" xfId="2" applyNumberFormat="1" applyFont="1" applyFill="1" applyBorder="1"/>
    <xf numFmtId="165" fontId="3" fillId="3" borderId="1" xfId="2" applyNumberFormat="1" applyFont="1" applyFill="1" applyBorder="1"/>
    <xf numFmtId="0" fontId="9" fillId="0" borderId="0" xfId="0" applyFont="1" applyAlignment="1"/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3" fontId="8" fillId="0" borderId="1" xfId="0" applyNumberFormat="1" applyFont="1" applyFill="1" applyBorder="1" applyAlignment="1">
      <alignment wrapText="1"/>
    </xf>
    <xf numFmtId="0" fontId="9" fillId="0" borderId="0" xfId="0" applyFont="1" applyBorder="1" applyAlignment="1">
      <alignment wrapText="1"/>
    </xf>
    <xf numFmtId="9" fontId="8" fillId="0" borderId="0" xfId="3" applyFont="1" applyFill="1" applyBorder="1" applyAlignment="1">
      <alignment wrapText="1"/>
    </xf>
    <xf numFmtId="0" fontId="8" fillId="0" borderId="0" xfId="0" applyFont="1" applyBorder="1" applyAlignment="1"/>
    <xf numFmtId="0" fontId="9" fillId="0" borderId="0" xfId="0" applyFont="1" applyBorder="1" applyAlignment="1"/>
    <xf numFmtId="0" fontId="8" fillId="0" borderId="1" xfId="0" applyFont="1" applyBorder="1" applyAlignment="1">
      <alignment wrapText="1"/>
    </xf>
    <xf numFmtId="0" fontId="8" fillId="0" borderId="1" xfId="0" applyFont="1" applyBorder="1" applyAlignment="1"/>
    <xf numFmtId="0" fontId="3" fillId="0" borderId="1" xfId="0" applyFont="1" applyBorder="1"/>
    <xf numFmtId="9" fontId="8" fillId="0" borderId="0" xfId="3" applyFont="1" applyFill="1" applyAlignment="1">
      <alignment wrapText="1"/>
    </xf>
    <xf numFmtId="0" fontId="8" fillId="0" borderId="0" xfId="0" applyFont="1" applyFill="1" applyBorder="1" applyAlignment="1"/>
    <xf numFmtId="0" fontId="9" fillId="0" borderId="2" xfId="0" applyFont="1" applyBorder="1" applyAlignment="1"/>
    <xf numFmtId="0" fontId="9" fillId="0" borderId="2" xfId="0" applyFont="1" applyBorder="1" applyAlignment="1">
      <alignment wrapText="1"/>
    </xf>
    <xf numFmtId="3" fontId="8" fillId="0" borderId="0" xfId="0" applyNumberFormat="1" applyFont="1" applyFill="1" applyBorder="1" applyAlignment="1">
      <alignment horizontal="right" wrapText="1"/>
    </xf>
    <xf numFmtId="3" fontId="8" fillId="0" borderId="1" xfId="0" applyNumberFormat="1" applyFont="1" applyFill="1" applyBorder="1" applyAlignment="1">
      <alignment horizontal="right" wrapText="1"/>
    </xf>
    <xf numFmtId="0" fontId="9" fillId="0" borderId="3" xfId="0" applyFont="1" applyBorder="1" applyAlignment="1"/>
    <xf numFmtId="0" fontId="9" fillId="0" borderId="3" xfId="0" applyFont="1" applyBorder="1" applyAlignment="1">
      <alignment wrapText="1"/>
    </xf>
    <xf numFmtId="3" fontId="9" fillId="0" borderId="3" xfId="0" applyNumberFormat="1" applyFont="1" applyFill="1" applyBorder="1" applyAlignment="1">
      <alignment wrapText="1"/>
    </xf>
    <xf numFmtId="3" fontId="3" fillId="0" borderId="0" xfId="0" applyNumberFormat="1" applyFont="1" applyBorder="1"/>
    <xf numFmtId="3" fontId="2" fillId="0" borderId="0" xfId="0" applyNumberFormat="1" applyFont="1" applyBorder="1"/>
    <xf numFmtId="3" fontId="3" fillId="0" borderId="0" xfId="0" applyNumberFormat="1" applyFont="1" applyFill="1" applyBorder="1"/>
    <xf numFmtId="0" fontId="9" fillId="0" borderId="0" xfId="0" applyFont="1" applyAlignment="1">
      <alignment vertical="center"/>
    </xf>
    <xf numFmtId="9" fontId="8" fillId="0" borderId="0" xfId="3" applyFont="1" applyFill="1" applyBorder="1" applyAlignment="1">
      <alignment horizontal="right" wrapText="1"/>
    </xf>
    <xf numFmtId="0" fontId="8" fillId="0" borderId="0" xfId="0" applyFont="1" applyFill="1" applyAlignment="1">
      <alignment horizontal="right" wrapText="1"/>
    </xf>
    <xf numFmtId="3" fontId="8" fillId="0" borderId="0" xfId="0" applyNumberFormat="1" applyFont="1" applyFill="1" applyAlignment="1">
      <alignment horizontal="right" wrapText="1"/>
    </xf>
    <xf numFmtId="0" fontId="3" fillId="0" borderId="0" xfId="0" applyFont="1" applyFill="1" applyBorder="1" applyAlignment="1">
      <alignment horizontal="center" wrapText="1"/>
    </xf>
    <xf numFmtId="9" fontId="3" fillId="0" borderId="0" xfId="2" applyNumberFormat="1" applyFont="1" applyFill="1" applyBorder="1"/>
    <xf numFmtId="9" fontId="3" fillId="0" borderId="1" xfId="2" applyNumberFormat="1" applyFont="1" applyFill="1" applyBorder="1"/>
    <xf numFmtId="9" fontId="3" fillId="0" borderId="2" xfId="2" applyNumberFormat="1" applyFont="1" applyFill="1" applyBorder="1"/>
    <xf numFmtId="0" fontId="4" fillId="0" borderId="4" xfId="0" applyFont="1" applyFill="1" applyBorder="1"/>
    <xf numFmtId="3" fontId="4" fillId="0" borderId="4" xfId="0" applyNumberFormat="1" applyFont="1" applyFill="1" applyBorder="1"/>
    <xf numFmtId="0" fontId="6" fillId="0" borderId="0" xfId="0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 applyBorder="1" applyAlignment="1">
      <alignment horizontal="center" wrapText="1"/>
    </xf>
    <xf numFmtId="165" fontId="3" fillId="4" borderId="0" xfId="2" applyNumberFormat="1" applyFont="1" applyFill="1" applyBorder="1"/>
    <xf numFmtId="165" fontId="3" fillId="5" borderId="0" xfId="2" applyNumberFormat="1" applyFont="1" applyFill="1" applyBorder="1"/>
    <xf numFmtId="166" fontId="3" fillId="0" borderId="0" xfId="3" applyNumberFormat="1" applyFont="1" applyFill="1" applyBorder="1"/>
    <xf numFmtId="165" fontId="3" fillId="0" borderId="0" xfId="0" applyNumberFormat="1" applyFont="1" applyFill="1" applyBorder="1"/>
    <xf numFmtId="9" fontId="8" fillId="6" borderId="7" xfId="3" applyNumberFormat="1" applyFont="1" applyFill="1" applyBorder="1"/>
    <xf numFmtId="9" fontId="8" fillId="6" borderId="7" xfId="2" applyNumberFormat="1" applyFont="1" applyFill="1" applyBorder="1"/>
    <xf numFmtId="0" fontId="11" fillId="7" borderId="9" xfId="0" applyFont="1" applyFill="1" applyBorder="1" applyAlignment="1">
      <alignment horizontal="center" vertical="top" wrapText="1"/>
    </xf>
    <xf numFmtId="165" fontId="8" fillId="6" borderId="9" xfId="2" applyNumberFormat="1" applyFont="1" applyFill="1" applyBorder="1"/>
    <xf numFmtId="165" fontId="8" fillId="0" borderId="9" xfId="2" applyNumberFormat="1" applyFont="1" applyBorder="1"/>
    <xf numFmtId="9" fontId="8" fillId="6" borderId="9" xfId="3" applyNumberFormat="1" applyFont="1" applyFill="1" applyBorder="1" applyAlignment="1">
      <alignment horizontal="center"/>
    </xf>
    <xf numFmtId="9" fontId="8" fillId="6" borderId="9" xfId="2" applyNumberFormat="1" applyFont="1" applyFill="1" applyBorder="1" applyAlignment="1">
      <alignment horizontal="center"/>
    </xf>
    <xf numFmtId="0" fontId="9" fillId="0" borderId="10" xfId="0" applyFont="1" applyBorder="1"/>
    <xf numFmtId="165" fontId="9" fillId="0" borderId="11" xfId="2" applyNumberFormat="1" applyFont="1" applyBorder="1"/>
    <xf numFmtId="9" fontId="9" fillId="0" borderId="11" xfId="0" applyNumberFormat="1" applyFont="1" applyBorder="1"/>
    <xf numFmtId="0" fontId="11" fillId="7" borderId="8" xfId="0" applyFont="1" applyFill="1" applyBorder="1"/>
    <xf numFmtId="9" fontId="8" fillId="6" borderId="9" xfId="0" applyNumberFormat="1" applyFont="1" applyFill="1" applyBorder="1"/>
    <xf numFmtId="0" fontId="8" fillId="0" borderId="9" xfId="0" applyFont="1" applyBorder="1"/>
    <xf numFmtId="9" fontId="8" fillId="6" borderId="9" xfId="3" applyNumberFormat="1" applyFont="1" applyFill="1" applyBorder="1"/>
    <xf numFmtId="0" fontId="13" fillId="0" borderId="1" xfId="4" applyFont="1" applyFill="1" applyBorder="1"/>
    <xf numFmtId="0" fontId="13" fillId="0" borderId="0" xfId="4" applyFont="1" applyFill="1" applyBorder="1"/>
    <xf numFmtId="0" fontId="13" fillId="0" borderId="0" xfId="4" applyFont="1" applyFill="1"/>
    <xf numFmtId="165" fontId="13" fillId="0" borderId="0" xfId="2" applyNumberFormat="1" applyFont="1" applyFill="1"/>
    <xf numFmtId="0" fontId="12" fillId="0" borderId="0" xfId="4" applyFont="1" applyFill="1"/>
    <xf numFmtId="0" fontId="12" fillId="0" borderId="0" xfId="4" applyFont="1" applyFill="1" applyBorder="1"/>
    <xf numFmtId="0" fontId="14" fillId="0" borderId="1" xfId="4" applyFont="1" applyFill="1" applyBorder="1"/>
    <xf numFmtId="0" fontId="4" fillId="0" borderId="0" xfId="4" applyFont="1" applyFill="1"/>
    <xf numFmtId="0" fontId="3" fillId="0" borderId="0" xfId="4" applyFont="1" applyFill="1"/>
    <xf numFmtId="165" fontId="3" fillId="0" borderId="0" xfId="2" applyNumberFormat="1" applyFont="1" applyFill="1"/>
    <xf numFmtId="0" fontId="3" fillId="0" borderId="0" xfId="4" applyFont="1" applyFill="1" applyBorder="1"/>
    <xf numFmtId="0" fontId="3" fillId="0" borderId="1" xfId="4" applyFont="1" applyFill="1" applyBorder="1"/>
    <xf numFmtId="165" fontId="3" fillId="0" borderId="6" xfId="2" applyNumberFormat="1" applyFont="1" applyFill="1" applyBorder="1"/>
    <xf numFmtId="165" fontId="3" fillId="0" borderId="4" xfId="4" applyNumberFormat="1" applyFont="1" applyFill="1" applyBorder="1"/>
    <xf numFmtId="165" fontId="3" fillId="0" borderId="0" xfId="4" applyNumberFormat="1" applyFont="1" applyFill="1"/>
    <xf numFmtId="10" fontId="3" fillId="0" borderId="0" xfId="3" applyNumberFormat="1" applyFont="1" applyFill="1"/>
    <xf numFmtId="0" fontId="4" fillId="0" borderId="1" xfId="4" applyFont="1" applyFill="1" applyBorder="1"/>
    <xf numFmtId="0" fontId="3" fillId="8" borderId="12" xfId="4" applyFont="1" applyFill="1" applyBorder="1" applyAlignment="1">
      <alignment horizontal="center" wrapText="1"/>
    </xf>
    <xf numFmtId="0" fontId="3" fillId="8" borderId="13" xfId="4" applyFont="1" applyFill="1" applyBorder="1" applyAlignment="1">
      <alignment horizontal="center" wrapText="1"/>
    </xf>
    <xf numFmtId="0" fontId="3" fillId="8" borderId="14" xfId="4" applyFont="1" applyFill="1" applyBorder="1" applyAlignment="1">
      <alignment horizontal="center" wrapText="1"/>
    </xf>
    <xf numFmtId="0" fontId="3" fillId="0" borderId="15" xfId="4" applyFont="1" applyFill="1" applyBorder="1"/>
    <xf numFmtId="165" fontId="3" fillId="0" borderId="16" xfId="2" applyNumberFormat="1" applyFont="1" applyFill="1" applyBorder="1"/>
    <xf numFmtId="165" fontId="3" fillId="0" borderId="17" xfId="2" applyNumberFormat="1" applyFont="1" applyFill="1" applyBorder="1"/>
    <xf numFmtId="165" fontId="3" fillId="0" borderId="15" xfId="2" applyNumberFormat="1" applyFont="1" applyFill="1" applyBorder="1"/>
    <xf numFmtId="165" fontId="3" fillId="0" borderId="5" xfId="4" applyNumberFormat="1" applyFont="1" applyFill="1" applyBorder="1"/>
    <xf numFmtId="0" fontId="3" fillId="0" borderId="18" xfId="4" applyFont="1" applyFill="1" applyBorder="1"/>
    <xf numFmtId="165" fontId="3" fillId="0" borderId="19" xfId="2" applyNumberFormat="1" applyFont="1" applyFill="1" applyBorder="1"/>
    <xf numFmtId="165" fontId="3" fillId="0" borderId="20" xfId="2" applyNumberFormat="1" applyFont="1" applyFill="1" applyBorder="1"/>
    <xf numFmtId="165" fontId="3" fillId="0" borderId="18" xfId="2" applyNumberFormat="1" applyFont="1" applyFill="1" applyBorder="1"/>
    <xf numFmtId="0" fontId="3" fillId="0" borderId="21" xfId="4" applyFont="1" applyFill="1" applyBorder="1" applyAlignment="1">
      <alignment horizontal="right"/>
    </xf>
    <xf numFmtId="165" fontId="3" fillId="0" borderId="22" xfId="2" applyNumberFormat="1" applyFont="1" applyFill="1" applyBorder="1"/>
    <xf numFmtId="165" fontId="3" fillId="0" borderId="21" xfId="2" applyNumberFormat="1" applyFont="1" applyFill="1" applyBorder="1"/>
    <xf numFmtId="0" fontId="3" fillId="0" borderId="12" xfId="4" applyFont="1" applyFill="1" applyBorder="1" applyAlignment="1">
      <alignment horizontal="right"/>
    </xf>
    <xf numFmtId="0" fontId="2" fillId="0" borderId="0" xfId="0" applyFont="1"/>
    <xf numFmtId="165" fontId="3" fillId="0" borderId="0" xfId="4" applyNumberFormat="1" applyFont="1" applyFill="1" applyBorder="1"/>
    <xf numFmtId="3" fontId="3" fillId="9" borderId="0" xfId="0" applyNumberFormat="1" applyFont="1" applyFill="1" applyBorder="1"/>
    <xf numFmtId="0" fontId="3" fillId="4" borderId="0" xfId="0" applyFont="1" applyFill="1" applyBorder="1"/>
    <xf numFmtId="0" fontId="8" fillId="4" borderId="0" xfId="0" applyFont="1" applyFill="1" applyBorder="1" applyAlignment="1">
      <alignment horizontal="center" wrapText="1"/>
    </xf>
    <xf numFmtId="3" fontId="9" fillId="4" borderId="3" xfId="0" applyNumberFormat="1" applyFont="1" applyFill="1" applyBorder="1" applyAlignment="1">
      <alignment wrapText="1"/>
    </xf>
    <xf numFmtId="3" fontId="8" fillId="4" borderId="0" xfId="0" applyNumberFormat="1" applyFont="1" applyFill="1" applyBorder="1" applyAlignment="1">
      <alignment wrapText="1"/>
    </xf>
    <xf numFmtId="3" fontId="8" fillId="4" borderId="0" xfId="0" applyNumberFormat="1" applyFont="1" applyFill="1" applyBorder="1" applyAlignment="1">
      <alignment horizontal="right" wrapText="1"/>
    </xf>
    <xf numFmtId="3" fontId="8" fillId="4" borderId="1" xfId="0" applyNumberFormat="1" applyFont="1" applyFill="1" applyBorder="1" applyAlignment="1">
      <alignment horizontal="right" wrapText="1"/>
    </xf>
    <xf numFmtId="3" fontId="8" fillId="4" borderId="0" xfId="0" applyNumberFormat="1" applyFont="1" applyFill="1" applyBorder="1" applyAlignment="1">
      <alignment horizontal="center" wrapText="1"/>
    </xf>
    <xf numFmtId="3" fontId="9" fillId="8" borderId="3" xfId="0" applyNumberFormat="1" applyFont="1" applyFill="1" applyBorder="1" applyAlignment="1">
      <alignment wrapText="1"/>
    </xf>
    <xf numFmtId="3" fontId="8" fillId="8" borderId="0" xfId="0" applyNumberFormat="1" applyFont="1" applyFill="1" applyBorder="1" applyAlignment="1">
      <alignment wrapText="1"/>
    </xf>
    <xf numFmtId="3" fontId="8" fillId="8" borderId="1" xfId="0" applyNumberFormat="1" applyFont="1" applyFill="1" applyBorder="1" applyAlignment="1">
      <alignment wrapText="1"/>
    </xf>
    <xf numFmtId="165" fontId="3" fillId="9" borderId="0" xfId="2" applyNumberFormat="1" applyFont="1" applyFill="1"/>
    <xf numFmtId="165" fontId="3" fillId="9" borderId="1" xfId="2" applyNumberFormat="1" applyFont="1" applyFill="1" applyBorder="1"/>
    <xf numFmtId="165" fontId="3" fillId="9" borderId="0" xfId="2" applyNumberFormat="1" applyFont="1" applyFill="1" applyBorder="1" applyAlignment="1"/>
    <xf numFmtId="165" fontId="3" fillId="9" borderId="0" xfId="2" applyNumberFormat="1" applyFont="1" applyFill="1" applyBorder="1"/>
    <xf numFmtId="0" fontId="8" fillId="10" borderId="8" xfId="0" applyFont="1" applyFill="1" applyBorder="1"/>
    <xf numFmtId="9" fontId="9" fillId="0" borderId="3" xfId="3" applyFont="1" applyFill="1" applyBorder="1" applyAlignment="1">
      <alignment wrapText="1"/>
    </xf>
    <xf numFmtId="9" fontId="8" fillId="0" borderId="1" xfId="3" applyFont="1" applyFill="1" applyBorder="1" applyAlignment="1">
      <alignment horizontal="right" wrapText="1"/>
    </xf>
    <xf numFmtId="0" fontId="3" fillId="4" borderId="0" xfId="0" applyFont="1" applyFill="1"/>
    <xf numFmtId="9" fontId="8" fillId="0" borderId="1" xfId="3" applyFont="1" applyFill="1" applyBorder="1" applyAlignment="1">
      <alignment wrapText="1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 vertical="top" wrapText="1"/>
    </xf>
    <xf numFmtId="3" fontId="4" fillId="4" borderId="3" xfId="0" applyNumberFormat="1" applyFont="1" applyFill="1" applyBorder="1" applyAlignment="1">
      <alignment wrapText="1"/>
    </xf>
    <xf numFmtId="9" fontId="4" fillId="4" borderId="3" xfId="3" applyFont="1" applyFill="1" applyBorder="1" applyAlignment="1">
      <alignment wrapText="1"/>
    </xf>
    <xf numFmtId="165" fontId="3" fillId="11" borderId="0" xfId="2" applyNumberFormat="1" applyFont="1" applyFill="1"/>
    <xf numFmtId="165" fontId="3" fillId="11" borderId="1" xfId="2" applyNumberFormat="1" applyFont="1" applyFill="1" applyBorder="1"/>
    <xf numFmtId="165" fontId="4" fillId="11" borderId="3" xfId="2" applyNumberFormat="1" applyFont="1" applyFill="1" applyBorder="1"/>
    <xf numFmtId="165" fontId="3" fillId="11" borderId="3" xfId="2" applyNumberFormat="1" applyFont="1" applyFill="1" applyBorder="1"/>
    <xf numFmtId="165" fontId="3" fillId="11" borderId="0" xfId="2" applyNumberFormat="1" applyFont="1" applyFill="1" applyBorder="1"/>
    <xf numFmtId="0" fontId="3" fillId="0" borderId="0" xfId="0" applyFont="1" applyAlignment="1"/>
    <xf numFmtId="3" fontId="8" fillId="0" borderId="19" xfId="0" applyNumberFormat="1" applyFont="1" applyFill="1" applyBorder="1" applyAlignment="1">
      <alignment horizontal="right" wrapText="1"/>
    </xf>
    <xf numFmtId="3" fontId="8" fillId="0" borderId="22" xfId="0" applyNumberFormat="1" applyFont="1" applyFill="1" applyBorder="1" applyAlignment="1">
      <alignment horizontal="right" wrapText="1"/>
    </xf>
    <xf numFmtId="3" fontId="8" fillId="4" borderId="19" xfId="0" applyNumberFormat="1" applyFont="1" applyFill="1" applyBorder="1" applyAlignment="1">
      <alignment horizontal="right" wrapText="1"/>
    </xf>
    <xf numFmtId="3" fontId="8" fillId="0" borderId="19" xfId="0" applyNumberFormat="1" applyFont="1" applyFill="1" applyBorder="1" applyAlignment="1">
      <alignment wrapText="1"/>
    </xf>
    <xf numFmtId="3" fontId="9" fillId="4" borderId="24" xfId="0" applyNumberFormat="1" applyFont="1" applyFill="1" applyBorder="1" applyAlignment="1">
      <alignment wrapText="1"/>
    </xf>
    <xf numFmtId="3" fontId="8" fillId="0" borderId="19" xfId="0" applyNumberFormat="1" applyFont="1" applyFill="1" applyBorder="1" applyAlignment="1">
      <alignment horizontal="center" wrapText="1"/>
    </xf>
    <xf numFmtId="0" fontId="8" fillId="0" borderId="19" xfId="0" applyFont="1" applyFill="1" applyBorder="1" applyAlignment="1">
      <alignment wrapText="1"/>
    </xf>
    <xf numFmtId="3" fontId="16" fillId="4" borderId="0" xfId="0" applyNumberFormat="1" applyFont="1" applyFill="1" applyBorder="1" applyAlignment="1">
      <alignment wrapText="1"/>
    </xf>
    <xf numFmtId="3" fontId="16" fillId="8" borderId="0" xfId="0" applyNumberFormat="1" applyFont="1" applyFill="1" applyBorder="1" applyAlignment="1">
      <alignment wrapText="1"/>
    </xf>
    <xf numFmtId="3" fontId="16" fillId="4" borderId="23" xfId="0" applyNumberFormat="1" applyFont="1" applyFill="1" applyBorder="1" applyAlignment="1">
      <alignment wrapText="1"/>
    </xf>
    <xf numFmtId="3" fontId="16" fillId="4" borderId="0" xfId="0" applyNumberFormat="1" applyFont="1" applyFill="1" applyBorder="1" applyAlignment="1">
      <alignment horizontal="right" wrapText="1"/>
    </xf>
    <xf numFmtId="3" fontId="8" fillId="0" borderId="6" xfId="0" applyNumberFormat="1" applyFont="1" applyFill="1" applyBorder="1" applyAlignment="1">
      <alignment wrapText="1"/>
    </xf>
    <xf numFmtId="9" fontId="8" fillId="0" borderId="6" xfId="3" applyFont="1" applyFill="1" applyBorder="1" applyAlignment="1">
      <alignment wrapText="1"/>
    </xf>
    <xf numFmtId="0" fontId="9" fillId="0" borderId="3" xfId="3" applyNumberFormat="1" applyFont="1" applyFill="1" applyBorder="1" applyAlignment="1">
      <alignment wrapText="1"/>
    </xf>
    <xf numFmtId="3" fontId="8" fillId="8" borderId="0" xfId="0" applyNumberFormat="1" applyFont="1" applyFill="1" applyBorder="1" applyAlignment="1">
      <alignment horizontal="right" wrapText="1"/>
    </xf>
    <xf numFmtId="3" fontId="8" fillId="8" borderId="1" xfId="0" applyNumberFormat="1" applyFont="1" applyFill="1" applyBorder="1" applyAlignment="1">
      <alignment horizontal="right" wrapText="1"/>
    </xf>
    <xf numFmtId="165" fontId="3" fillId="11" borderId="1" xfId="2" applyNumberFormat="1" applyFont="1" applyFill="1" applyBorder="1" applyAlignment="1">
      <alignment horizontal="right"/>
    </xf>
    <xf numFmtId="3" fontId="16" fillId="8" borderId="0" xfId="0" applyNumberFormat="1" applyFont="1" applyFill="1" applyBorder="1" applyAlignment="1">
      <alignment horizontal="right" wrapText="1"/>
    </xf>
    <xf numFmtId="3" fontId="9" fillId="4" borderId="3" xfId="0" applyNumberFormat="1" applyFont="1" applyFill="1" applyBorder="1" applyAlignment="1">
      <alignment horizontal="right" wrapText="1"/>
    </xf>
    <xf numFmtId="3" fontId="9" fillId="8" borderId="3" xfId="0" applyNumberFormat="1" applyFont="1" applyFill="1" applyBorder="1" applyAlignment="1">
      <alignment horizontal="right" wrapText="1"/>
    </xf>
    <xf numFmtId="3" fontId="9" fillId="0" borderId="24" xfId="0" applyNumberFormat="1" applyFont="1" applyFill="1" applyBorder="1" applyAlignment="1">
      <alignment horizontal="right" wrapText="1"/>
    </xf>
    <xf numFmtId="3" fontId="9" fillId="0" borderId="3" xfId="0" applyNumberFormat="1" applyFont="1" applyFill="1" applyBorder="1" applyAlignment="1">
      <alignment horizontal="right" wrapText="1"/>
    </xf>
    <xf numFmtId="9" fontId="9" fillId="0" borderId="3" xfId="3" applyFont="1" applyFill="1" applyBorder="1" applyAlignment="1">
      <alignment horizontal="right" wrapText="1"/>
    </xf>
    <xf numFmtId="9" fontId="8" fillId="0" borderId="6" xfId="3" applyFont="1" applyFill="1" applyBorder="1" applyAlignment="1">
      <alignment horizontal="right" wrapText="1"/>
    </xf>
    <xf numFmtId="3" fontId="9" fillId="4" borderId="2" xfId="0" applyNumberFormat="1" applyFont="1" applyFill="1" applyBorder="1" applyAlignment="1">
      <alignment horizontal="right" wrapText="1"/>
    </xf>
    <xf numFmtId="3" fontId="9" fillId="8" borderId="2" xfId="0" applyNumberFormat="1" applyFont="1" applyFill="1" applyBorder="1" applyAlignment="1">
      <alignment horizontal="right" wrapText="1"/>
    </xf>
    <xf numFmtId="3" fontId="9" fillId="0" borderId="25" xfId="0" applyNumberFormat="1" applyFont="1" applyFill="1" applyBorder="1" applyAlignment="1">
      <alignment horizontal="right" wrapText="1"/>
    </xf>
    <xf numFmtId="9" fontId="8" fillId="0" borderId="3" xfId="3" applyFont="1" applyFill="1" applyBorder="1" applyAlignment="1">
      <alignment horizontal="right" wrapText="1"/>
    </xf>
    <xf numFmtId="9" fontId="3" fillId="0" borderId="0" xfId="3" applyFont="1"/>
    <xf numFmtId="9" fontId="3" fillId="0" borderId="3" xfId="3" applyFont="1" applyBorder="1"/>
    <xf numFmtId="9" fontId="3" fillId="0" borderId="1" xfId="3" applyFont="1" applyBorder="1"/>
    <xf numFmtId="9" fontId="3" fillId="0" borderId="0" xfId="3" applyFont="1" applyBorder="1"/>
    <xf numFmtId="9" fontId="3" fillId="0" borderId="0" xfId="3" applyFont="1" applyFill="1"/>
    <xf numFmtId="9" fontId="4" fillId="0" borderId="3" xfId="3" applyFont="1" applyBorder="1"/>
    <xf numFmtId="9" fontId="3" fillId="0" borderId="1" xfId="3" applyFont="1" applyBorder="1" applyAlignment="1">
      <alignment horizontal="right"/>
    </xf>
    <xf numFmtId="9" fontId="3" fillId="4" borderId="1" xfId="3" applyFont="1" applyFill="1" applyBorder="1"/>
    <xf numFmtId="0" fontId="3" fillId="4" borderId="3" xfId="0" applyFont="1" applyFill="1" applyBorder="1" applyAlignment="1">
      <alignment wrapText="1"/>
    </xf>
    <xf numFmtId="0" fontId="3" fillId="0" borderId="0" xfId="0" applyFont="1" applyAlignment="1">
      <alignment wrapText="1"/>
    </xf>
    <xf numFmtId="165" fontId="0" fillId="0" borderId="0" xfId="2" applyNumberFormat="1" applyFont="1"/>
    <xf numFmtId="165" fontId="11" fillId="7" borderId="9" xfId="2" applyNumberFormat="1" applyFont="1" applyFill="1" applyBorder="1" applyAlignment="1">
      <alignment horizontal="center" vertical="top" wrapText="1"/>
    </xf>
    <xf numFmtId="166" fontId="3" fillId="0" borderId="1" xfId="3" applyNumberFormat="1" applyFont="1" applyFill="1" applyBorder="1"/>
    <xf numFmtId="166" fontId="0" fillId="0" borderId="0" xfId="3" applyNumberFormat="1" applyFont="1"/>
    <xf numFmtId="166" fontId="13" fillId="0" borderId="0" xfId="3" applyNumberFormat="1" applyFont="1" applyFill="1" applyBorder="1"/>
    <xf numFmtId="166" fontId="13" fillId="0" borderId="0" xfId="3" applyNumberFormat="1" applyFont="1" applyFill="1"/>
    <xf numFmtId="166" fontId="3" fillId="0" borderId="0" xfId="3" applyNumberFormat="1" applyFont="1" applyFill="1"/>
    <xf numFmtId="166" fontId="15" fillId="0" borderId="0" xfId="3" applyNumberFormat="1" applyFont="1" applyFill="1"/>
    <xf numFmtId="165" fontId="13" fillId="0" borderId="0" xfId="2" applyNumberFormat="1" applyFont="1" applyFill="1" applyBorder="1"/>
    <xf numFmtId="165" fontId="4" fillId="0" borderId="0" xfId="2" applyNumberFormat="1" applyFont="1" applyFill="1"/>
    <xf numFmtId="165" fontId="4" fillId="0" borderId="0" xfId="4" applyNumberFormat="1" applyFont="1" applyFill="1"/>
    <xf numFmtId="166" fontId="4" fillId="0" borderId="0" xfId="3" applyNumberFormat="1" applyFont="1" applyFill="1"/>
    <xf numFmtId="165" fontId="4" fillId="0" borderId="6" xfId="2" applyNumberFormat="1" applyFont="1" applyFill="1" applyBorder="1"/>
    <xf numFmtId="166" fontId="4" fillId="0" borderId="6" xfId="3" applyNumberFormat="1" applyFont="1" applyFill="1" applyBorder="1"/>
    <xf numFmtId="165" fontId="4" fillId="0" borderId="1" xfId="2" applyNumberFormat="1" applyFont="1" applyFill="1" applyBorder="1"/>
    <xf numFmtId="165" fontId="4" fillId="9" borderId="1" xfId="2" applyNumberFormat="1" applyFont="1" applyFill="1" applyBorder="1"/>
    <xf numFmtId="165" fontId="4" fillId="0" borderId="4" xfId="2" applyNumberFormat="1" applyFont="1" applyFill="1" applyBorder="1"/>
    <xf numFmtId="165" fontId="4" fillId="0" borderId="4" xfId="4" applyNumberFormat="1" applyFont="1" applyFill="1" applyBorder="1"/>
    <xf numFmtId="165" fontId="3" fillId="0" borderId="26" xfId="2" applyNumberFormat="1" applyFont="1" applyFill="1" applyBorder="1"/>
    <xf numFmtId="165" fontId="4" fillId="0" borderId="14" xfId="2" applyNumberFormat="1" applyFont="1" applyFill="1" applyBorder="1"/>
    <xf numFmtId="0" fontId="4" fillId="0" borderId="12" xfId="4" applyFont="1" applyFill="1" applyBorder="1" applyAlignment="1">
      <alignment horizontal="right"/>
    </xf>
    <xf numFmtId="165" fontId="4" fillId="0" borderId="12" xfId="2" applyNumberFormat="1" applyFont="1" applyFill="1" applyBorder="1"/>
    <xf numFmtId="165" fontId="4" fillId="0" borderId="13" xfId="2" applyNumberFormat="1" applyFont="1" applyFill="1" applyBorder="1"/>
    <xf numFmtId="166" fontId="3" fillId="0" borderId="6" xfId="3" applyNumberFormat="1" applyFont="1" applyFill="1" applyBorder="1" applyAlignment="1">
      <alignment horizontal="center"/>
    </xf>
    <xf numFmtId="166" fontId="3" fillId="0" borderId="4" xfId="3" applyNumberFormat="1" applyFont="1" applyFill="1" applyBorder="1" applyAlignment="1">
      <alignment horizontal="center"/>
    </xf>
    <xf numFmtId="166" fontId="3" fillId="0" borderId="0" xfId="3" applyNumberFormat="1" applyFont="1" applyFill="1" applyBorder="1" applyAlignment="1">
      <alignment horizontal="center"/>
    </xf>
    <xf numFmtId="0" fontId="4" fillId="0" borderId="0" xfId="4" applyFont="1" applyFill="1" applyBorder="1"/>
    <xf numFmtId="165" fontId="3" fillId="4" borderId="1" xfId="2" applyNumberFormat="1" applyFont="1" applyFill="1" applyBorder="1"/>
    <xf numFmtId="0" fontId="0" fillId="0" borderId="6" xfId="0" applyBorder="1"/>
    <xf numFmtId="0" fontId="0" fillId="0" borderId="1" xfId="0" applyBorder="1"/>
    <xf numFmtId="0" fontId="3" fillId="0" borderId="27" xfId="4" applyFont="1" applyFill="1" applyBorder="1"/>
    <xf numFmtId="166" fontId="3" fillId="0" borderId="27" xfId="3" applyNumberFormat="1" applyFont="1" applyFill="1" applyBorder="1"/>
    <xf numFmtId="166" fontId="3" fillId="9" borderId="27" xfId="3" applyNumberFormat="1" applyFont="1" applyFill="1" applyBorder="1"/>
    <xf numFmtId="165" fontId="4" fillId="0" borderId="0" xfId="2" applyNumberFormat="1" applyFont="1"/>
    <xf numFmtId="165" fontId="12" fillId="0" borderId="1" xfId="2" applyNumberFormat="1" applyFont="1" applyFill="1" applyBorder="1"/>
    <xf numFmtId="0" fontId="12" fillId="0" borderId="1" xfId="4" applyFont="1" applyFill="1" applyBorder="1"/>
    <xf numFmtId="165" fontId="17" fillId="0" borderId="0" xfId="2" applyNumberFormat="1" applyFont="1" applyBorder="1"/>
    <xf numFmtId="3" fontId="16" fillId="4" borderId="19" xfId="0" applyNumberFormat="1" applyFont="1" applyFill="1" applyBorder="1" applyAlignment="1">
      <alignment horizontal="right" wrapText="1"/>
    </xf>
    <xf numFmtId="3" fontId="16" fillId="0" borderId="19" xfId="0" applyNumberFormat="1" applyFont="1" applyFill="1" applyBorder="1" applyAlignment="1">
      <alignment horizontal="right" wrapText="1"/>
    </xf>
    <xf numFmtId="3" fontId="16" fillId="4" borderId="19" xfId="0" applyNumberFormat="1" applyFont="1" applyFill="1" applyBorder="1" applyAlignment="1">
      <alignment wrapText="1"/>
    </xf>
    <xf numFmtId="0" fontId="4" fillId="0" borderId="1" xfId="0" quotePrefix="1" applyFont="1" applyBorder="1" applyAlignment="1">
      <alignment horizontal="center" wrapText="1"/>
    </xf>
    <xf numFmtId="0" fontId="4" fillId="4" borderId="0" xfId="4" applyFont="1" applyFill="1"/>
    <xf numFmtId="0" fontId="3" fillId="4" borderId="0" xfId="4" applyFont="1" applyFill="1"/>
    <xf numFmtId="0" fontId="4" fillId="4" borderId="0" xfId="4" applyFont="1" applyFill="1" applyBorder="1"/>
    <xf numFmtId="0" fontId="3" fillId="4" borderId="0" xfId="4" applyFont="1" applyFill="1" applyBorder="1"/>
    <xf numFmtId="0" fontId="0" fillId="4" borderId="0" xfId="0" applyFill="1"/>
    <xf numFmtId="0" fontId="3" fillId="4" borderId="27" xfId="4" applyFont="1" applyFill="1" applyBorder="1"/>
    <xf numFmtId="0" fontId="0" fillId="0" borderId="0" xfId="0" applyFill="1"/>
    <xf numFmtId="166" fontId="12" fillId="0" borderId="0" xfId="3" applyNumberFormat="1" applyFont="1" applyFill="1" applyBorder="1" applyAlignment="1">
      <alignment horizontal="center" wrapText="1"/>
    </xf>
    <xf numFmtId="166" fontId="12" fillId="0" borderId="1" xfId="3" applyNumberFormat="1" applyFont="1" applyFill="1" applyBorder="1" applyAlignment="1">
      <alignment horizontal="center" wrapText="1"/>
    </xf>
    <xf numFmtId="0" fontId="13" fillId="4" borderId="0" xfId="4" applyFont="1" applyFill="1" applyAlignment="1">
      <alignment horizontal="left" vertical="top" wrapText="1"/>
    </xf>
    <xf numFmtId="165" fontId="3" fillId="0" borderId="0" xfId="2" applyNumberFormat="1" applyFont="1" applyFill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4" fillId="4" borderId="0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4" borderId="0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5">
    <cellStyle name="1000-sep (2 dec) 2" xfId="1"/>
    <cellStyle name="Komma" xfId="2" builtinId="3"/>
    <cellStyle name="Normal" xfId="0" builtinId="0"/>
    <cellStyle name="Normal 2" xfId="4"/>
    <cellStyle name="Pro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9"/>
  <sheetViews>
    <sheetView tabSelected="1" zoomScaleNormal="100" workbookViewId="0">
      <selection activeCell="B4" sqref="B4"/>
    </sheetView>
  </sheetViews>
  <sheetFormatPr defaultRowHeight="12.75" x14ac:dyDescent="0.2"/>
  <cols>
    <col min="2" max="2" width="54.140625" customWidth="1"/>
    <col min="3" max="3" width="9.5703125" style="189" customWidth="1"/>
    <col min="4" max="4" width="9.85546875" customWidth="1"/>
    <col min="5" max="5" width="9.140625" style="192" customWidth="1"/>
    <col min="7" max="7" width="6.85546875" customWidth="1"/>
    <col min="8" max="8" width="12.85546875" customWidth="1"/>
    <col min="9" max="9" width="11.140625" customWidth="1"/>
    <col min="10" max="10" width="13.140625" customWidth="1"/>
    <col min="11" max="11" width="15" customWidth="1"/>
    <col min="12" max="12" width="11.28515625" customWidth="1"/>
  </cols>
  <sheetData>
    <row r="1" spans="2:12" x14ac:dyDescent="0.2">
      <c r="B1" s="11" t="s">
        <v>39</v>
      </c>
      <c r="C1" s="25" t="s">
        <v>136</v>
      </c>
    </row>
    <row r="2" spans="2:12" x14ac:dyDescent="0.2">
      <c r="B2" s="13" t="s">
        <v>0</v>
      </c>
      <c r="C2" s="23" t="s">
        <v>137</v>
      </c>
    </row>
    <row r="3" spans="2:12" x14ac:dyDescent="0.2">
      <c r="B3" s="13" t="s">
        <v>143</v>
      </c>
      <c r="C3" s="23" t="s">
        <v>138</v>
      </c>
    </row>
    <row r="4" spans="2:12" x14ac:dyDescent="0.2">
      <c r="B4" s="13" t="s">
        <v>74</v>
      </c>
      <c r="C4" s="23" t="s">
        <v>13</v>
      </c>
    </row>
    <row r="6" spans="2:12" x14ac:dyDescent="0.2">
      <c r="C6" s="222"/>
      <c r="D6" s="22"/>
      <c r="E6" s="237" t="s">
        <v>102</v>
      </c>
      <c r="G6" s="13" t="s">
        <v>121</v>
      </c>
    </row>
    <row r="7" spans="2:12" ht="15.75" x14ac:dyDescent="0.25">
      <c r="B7" s="92" t="s">
        <v>94</v>
      </c>
      <c r="C7" s="223" t="s">
        <v>24</v>
      </c>
      <c r="D7" s="224" t="s">
        <v>101</v>
      </c>
      <c r="E7" s="238"/>
      <c r="F7" s="87"/>
      <c r="G7" s="92" t="s">
        <v>125</v>
      </c>
      <c r="H7" s="86"/>
      <c r="I7" s="86"/>
      <c r="J7" s="87"/>
      <c r="K7" s="87"/>
      <c r="L7" s="88"/>
    </row>
    <row r="8" spans="2:12" ht="15" x14ac:dyDescent="0.25">
      <c r="B8" s="91"/>
      <c r="C8" s="197"/>
      <c r="D8" s="87"/>
      <c r="E8" s="193"/>
      <c r="F8" s="87"/>
      <c r="G8" s="88"/>
      <c r="H8" s="88"/>
      <c r="I8" s="88"/>
      <c r="J8" s="88"/>
      <c r="K8" s="88"/>
      <c r="L8" s="88"/>
    </row>
    <row r="9" spans="2:12" ht="15" x14ac:dyDescent="0.25">
      <c r="B9" s="90" t="s">
        <v>96</v>
      </c>
      <c r="C9" s="89"/>
      <c r="D9" s="89"/>
      <c r="E9" s="194"/>
      <c r="F9" s="87"/>
      <c r="G9" s="96" t="s">
        <v>76</v>
      </c>
      <c r="H9" s="96"/>
      <c r="K9" s="135">
        <v>12458435</v>
      </c>
      <c r="L9" s="88"/>
    </row>
    <row r="10" spans="2:12" ht="15" x14ac:dyDescent="0.25">
      <c r="B10" s="90" t="s">
        <v>97</v>
      </c>
      <c r="C10" s="95"/>
      <c r="D10" s="95"/>
      <c r="E10" s="195"/>
      <c r="F10" s="96"/>
      <c r="G10" s="96" t="s">
        <v>78</v>
      </c>
      <c r="H10" s="96"/>
      <c r="K10" s="135">
        <v>69000000</v>
      </c>
      <c r="L10" s="94"/>
    </row>
    <row r="11" spans="2:12" x14ac:dyDescent="0.2">
      <c r="B11" s="13" t="s">
        <v>140</v>
      </c>
      <c r="C11" s="95">
        <f>Egenfinansieringsspecifikation!C11</f>
        <v>3100</v>
      </c>
      <c r="D11" s="132">
        <f>Egenfinansieringsspecifikation!D11</f>
        <v>3120</v>
      </c>
      <c r="E11" s="195">
        <f>-(C11-D11)/C11</f>
        <v>6.4516129032258064E-3</v>
      </c>
      <c r="F11" s="96"/>
      <c r="G11" s="96" t="s">
        <v>80</v>
      </c>
      <c r="H11" s="96"/>
      <c r="K11" s="135">
        <v>0</v>
      </c>
      <c r="L11" s="94"/>
    </row>
    <row r="12" spans="2:12" x14ac:dyDescent="0.2">
      <c r="B12" s="23" t="s">
        <v>68</v>
      </c>
      <c r="C12" s="95">
        <f>Egenfinansieringsspecifikation!C21</f>
        <v>10500</v>
      </c>
      <c r="D12" s="132">
        <f>Egenfinansieringsspecifikation!D21</f>
        <v>10465</v>
      </c>
      <c r="E12" s="195">
        <f>-(C12-D12)/C12</f>
        <v>-3.3333333333333335E-3</v>
      </c>
      <c r="F12" s="96"/>
      <c r="G12" s="97" t="s">
        <v>81</v>
      </c>
      <c r="H12" s="97"/>
      <c r="K12" s="133">
        <v>0</v>
      </c>
      <c r="L12" s="94"/>
    </row>
    <row r="13" spans="2:12" x14ac:dyDescent="0.2">
      <c r="B13" s="23" t="s">
        <v>107</v>
      </c>
      <c r="C13" s="95">
        <f>Egenfinansieringsspecifikation!C31</f>
        <v>3000</v>
      </c>
      <c r="D13" s="132">
        <f>Egenfinansieringsspecifikation!D31</f>
        <v>3265</v>
      </c>
      <c r="E13" s="195">
        <f>-(C13-D13)/C13</f>
        <v>8.8333333333333333E-2</v>
      </c>
      <c r="F13" s="96"/>
      <c r="G13" s="96" t="s">
        <v>82</v>
      </c>
      <c r="H13" s="96"/>
      <c r="I13" s="217"/>
      <c r="J13" s="217"/>
      <c r="K13" s="15">
        <f>SUM(K9:K12)</f>
        <v>81458435</v>
      </c>
      <c r="L13" s="94"/>
    </row>
    <row r="14" spans="2:12" x14ac:dyDescent="0.2">
      <c r="B14" s="42" t="s">
        <v>72</v>
      </c>
      <c r="C14" s="16">
        <f>Egenfinansieringsspecifikation!C41</f>
        <v>250</v>
      </c>
      <c r="D14" s="133">
        <f>Egenfinansieringsspecifikation!D41</f>
        <v>229</v>
      </c>
      <c r="E14" s="191">
        <f>-(C14-D14)/C14</f>
        <v>-8.4000000000000005E-2</v>
      </c>
      <c r="F14" s="96"/>
      <c r="G14" s="96"/>
      <c r="H14" s="96"/>
      <c r="K14" s="15"/>
      <c r="L14" s="94"/>
    </row>
    <row r="15" spans="2:12" x14ac:dyDescent="0.2">
      <c r="B15" s="25" t="s">
        <v>98</v>
      </c>
      <c r="C15" s="198">
        <f>SUM(C11:C14)</f>
        <v>16850</v>
      </c>
      <c r="D15" s="198">
        <f>SUM(D11:D14)</f>
        <v>17079</v>
      </c>
      <c r="E15" s="200">
        <f>SUM(E11:E14)</f>
        <v>7.4516129032257961E-3</v>
      </c>
      <c r="F15" s="96"/>
      <c r="G15" s="231" t="s">
        <v>123</v>
      </c>
      <c r="H15" s="233"/>
      <c r="I15" s="234"/>
      <c r="K15" s="135">
        <v>68432021</v>
      </c>
      <c r="L15" s="94"/>
    </row>
    <row r="16" spans="2:12" x14ac:dyDescent="0.2">
      <c r="B16" s="25"/>
      <c r="C16" s="95"/>
      <c r="D16" s="95"/>
      <c r="E16" s="195"/>
      <c r="F16" s="96"/>
      <c r="G16" s="96" t="s">
        <v>95</v>
      </c>
      <c r="H16" s="96"/>
      <c r="K16" s="135">
        <v>1415000</v>
      </c>
      <c r="L16" s="94"/>
    </row>
    <row r="17" spans="2:12" x14ac:dyDescent="0.2">
      <c r="B17" s="25"/>
      <c r="C17" s="95"/>
      <c r="D17" s="95"/>
      <c r="E17" s="195"/>
      <c r="F17" s="96"/>
      <c r="G17" s="94" t="s">
        <v>10</v>
      </c>
      <c r="H17" s="94"/>
      <c r="K17" s="132">
        <v>854468</v>
      </c>
      <c r="L17" s="94"/>
    </row>
    <row r="18" spans="2:12" ht="15" x14ac:dyDescent="0.25">
      <c r="B18" s="90" t="s">
        <v>99</v>
      </c>
      <c r="C18" s="95"/>
      <c r="D18" s="95"/>
      <c r="E18" s="195"/>
      <c r="F18" s="96"/>
      <c r="G18" s="94" t="s">
        <v>22</v>
      </c>
      <c r="H18" s="94"/>
      <c r="K18" s="132">
        <v>305000</v>
      </c>
      <c r="L18" s="94"/>
    </row>
    <row r="19" spans="2:12" x14ac:dyDescent="0.2">
      <c r="B19" s="94" t="s">
        <v>75</v>
      </c>
      <c r="C19" s="95">
        <v>750</v>
      </c>
      <c r="D19" s="135">
        <v>750</v>
      </c>
      <c r="E19" s="195"/>
      <c r="F19" s="94"/>
      <c r="G19" s="97" t="s">
        <v>83</v>
      </c>
      <c r="H19" s="97"/>
      <c r="K19" s="133">
        <v>5138000</v>
      </c>
      <c r="L19" s="94"/>
    </row>
    <row r="20" spans="2:12" x14ac:dyDescent="0.2">
      <c r="B20" s="94" t="s">
        <v>77</v>
      </c>
      <c r="C20" s="15">
        <v>69000</v>
      </c>
      <c r="D20" s="135">
        <v>69000</v>
      </c>
      <c r="E20" s="195">
        <f>(C20-D20)/C20</f>
        <v>0</v>
      </c>
      <c r="F20" s="94"/>
      <c r="G20" s="94" t="s">
        <v>84</v>
      </c>
      <c r="H20" s="94"/>
      <c r="I20" s="217"/>
      <c r="J20" s="217"/>
      <c r="K20" s="95">
        <f>SUM(K15:K19)</f>
        <v>76144489</v>
      </c>
      <c r="L20" s="94"/>
    </row>
    <row r="21" spans="2:12" x14ac:dyDescent="0.2">
      <c r="B21" s="94" t="s">
        <v>79</v>
      </c>
      <c r="C21" s="15">
        <v>0</v>
      </c>
      <c r="D21" s="135">
        <v>0</v>
      </c>
      <c r="E21" s="195"/>
      <c r="F21" s="94"/>
      <c r="G21" s="97"/>
      <c r="H21" s="97"/>
      <c r="I21" s="218"/>
      <c r="J21" s="218"/>
      <c r="K21" s="97"/>
      <c r="L21" s="94"/>
    </row>
    <row r="22" spans="2:12" ht="13.5" thickBot="1" x14ac:dyDescent="0.25">
      <c r="B22" s="97" t="s">
        <v>128</v>
      </c>
      <c r="C22" s="16"/>
      <c r="D22" s="133">
        <v>0</v>
      </c>
      <c r="E22" s="191"/>
      <c r="F22" s="94"/>
      <c r="G22" s="93" t="s">
        <v>86</v>
      </c>
      <c r="H22" s="94"/>
      <c r="K22" s="99">
        <f>K13-K20</f>
        <v>5313946</v>
      </c>
      <c r="L22" s="94"/>
    </row>
    <row r="23" spans="2:12" ht="13.5" thickTop="1" x14ac:dyDescent="0.2">
      <c r="B23" s="93" t="s">
        <v>100</v>
      </c>
      <c r="C23" s="201">
        <f>SUM(C19:C22)</f>
        <v>69750</v>
      </c>
      <c r="D23" s="201">
        <f>SUM(D19:D22)</f>
        <v>69750</v>
      </c>
      <c r="E23" s="195">
        <f>-(C23-D23)/C23</f>
        <v>0</v>
      </c>
      <c r="F23" s="94"/>
      <c r="G23" s="94"/>
      <c r="H23" s="94"/>
      <c r="I23" s="94"/>
      <c r="J23" s="94"/>
      <c r="K23" s="94"/>
      <c r="L23" s="94"/>
    </row>
    <row r="24" spans="2:12" x14ac:dyDescent="0.2">
      <c r="B24" s="97"/>
      <c r="C24" s="16"/>
      <c r="D24" s="97"/>
      <c r="E24" s="191"/>
      <c r="F24" s="94"/>
      <c r="G24" s="94"/>
      <c r="H24" s="94"/>
      <c r="I24" s="94"/>
      <c r="J24" s="94"/>
      <c r="K24" s="94"/>
      <c r="L24" s="94"/>
    </row>
    <row r="25" spans="2:12" x14ac:dyDescent="0.2">
      <c r="B25" s="230" t="s">
        <v>126</v>
      </c>
      <c r="C25" s="198">
        <f>C23+C11</f>
        <v>72850</v>
      </c>
      <c r="D25" s="198">
        <f>D23+D11</f>
        <v>72870</v>
      </c>
      <c r="E25" s="195">
        <f>-(C25-D25)/C25</f>
        <v>2.7453671928620452E-4</v>
      </c>
      <c r="F25" s="101"/>
      <c r="G25" s="102" t="s">
        <v>88</v>
      </c>
      <c r="H25" s="97"/>
      <c r="I25" s="97"/>
      <c r="J25" s="94"/>
      <c r="K25" s="94"/>
      <c r="L25" s="94"/>
    </row>
    <row r="26" spans="2:12" x14ac:dyDescent="0.2">
      <c r="B26" s="94"/>
      <c r="C26" s="95"/>
      <c r="D26" s="94"/>
      <c r="E26" s="195"/>
      <c r="F26" s="101"/>
      <c r="G26" s="215"/>
      <c r="H26" s="96"/>
      <c r="I26" s="96"/>
      <c r="J26" s="94"/>
      <c r="K26" s="94"/>
      <c r="L26" s="94"/>
    </row>
    <row r="27" spans="2:12" x14ac:dyDescent="0.2">
      <c r="B27" s="94"/>
      <c r="C27" s="95"/>
      <c r="D27" s="94"/>
      <c r="E27" s="195"/>
      <c r="F27" s="94"/>
      <c r="G27" s="94"/>
      <c r="H27" s="94"/>
      <c r="I27" s="94"/>
      <c r="J27" s="94"/>
      <c r="K27" s="94"/>
      <c r="L27" s="94"/>
    </row>
    <row r="28" spans="2:12" ht="26.25" x14ac:dyDescent="0.25">
      <c r="B28" s="90" t="s">
        <v>132</v>
      </c>
      <c r="C28" s="15"/>
      <c r="D28" s="94"/>
      <c r="E28" s="70"/>
      <c r="F28" s="94"/>
      <c r="G28" s="118" t="s">
        <v>122</v>
      </c>
      <c r="H28" s="103" t="s">
        <v>89</v>
      </c>
      <c r="I28" s="104" t="s">
        <v>90</v>
      </c>
      <c r="J28" s="104" t="s">
        <v>91</v>
      </c>
      <c r="K28" s="105" t="s">
        <v>92</v>
      </c>
      <c r="L28" s="105" t="s">
        <v>93</v>
      </c>
    </row>
    <row r="29" spans="2:12" x14ac:dyDescent="0.2">
      <c r="B29" s="94" t="s">
        <v>139</v>
      </c>
      <c r="C29" s="95">
        <f>'Sektor og Landespecifikation'!M59</f>
        <v>64793</v>
      </c>
      <c r="D29" s="134">
        <f>'Sektor og Landespecifikation'!N59</f>
        <v>64851</v>
      </c>
      <c r="E29" s="195">
        <f t="shared" ref="E29:E34" si="0">(C29-D29)/C29</f>
        <v>-8.951584276079206E-4</v>
      </c>
      <c r="F29" s="94"/>
      <c r="G29" s="106">
        <v>2012</v>
      </c>
      <c r="H29" s="107">
        <v>0</v>
      </c>
      <c r="I29" s="15">
        <v>69000000</v>
      </c>
      <c r="J29" s="98">
        <v>65000000</v>
      </c>
      <c r="K29" s="108">
        <f>H29+I29-J29</f>
        <v>4000000</v>
      </c>
      <c r="L29" s="109">
        <v>100000</v>
      </c>
    </row>
    <row r="30" spans="2:12" x14ac:dyDescent="0.2">
      <c r="B30" s="96" t="s">
        <v>131</v>
      </c>
      <c r="C30" s="15">
        <f>0.02*(C29-C11)</f>
        <v>1233.8600000000001</v>
      </c>
      <c r="D30" s="135">
        <v>1260</v>
      </c>
      <c r="E30" s="195">
        <f t="shared" si="0"/>
        <v>-2.118554779310446E-2</v>
      </c>
      <c r="F30" s="94"/>
      <c r="G30" s="111">
        <v>2013</v>
      </c>
      <c r="H30" s="112"/>
      <c r="I30" s="15">
        <v>69000000</v>
      </c>
      <c r="J30" s="15">
        <v>73000000</v>
      </c>
      <c r="K30" s="113">
        <f t="shared" ref="K30:K31" si="1">H30+I30-J30</f>
        <v>-4000000</v>
      </c>
      <c r="L30" s="114">
        <v>50000</v>
      </c>
    </row>
    <row r="31" spans="2:12" x14ac:dyDescent="0.2">
      <c r="B31" s="94" t="s">
        <v>10</v>
      </c>
      <c r="C31" s="15">
        <f>'Øvrige aktiviteter'!C9</f>
        <v>838</v>
      </c>
      <c r="D31" s="132">
        <f>'Øvrige aktiviteter'!D9</f>
        <v>858.03</v>
      </c>
      <c r="E31" s="195">
        <f t="shared" si="0"/>
        <v>-2.3902147971360348E-2</v>
      </c>
      <c r="F31" s="94"/>
      <c r="G31" s="115">
        <v>2014</v>
      </c>
      <c r="H31" s="116"/>
      <c r="I31" s="15">
        <v>69000000</v>
      </c>
      <c r="J31" s="16">
        <v>69000000</v>
      </c>
      <c r="K31" s="207">
        <f t="shared" si="1"/>
        <v>0</v>
      </c>
      <c r="L31" s="117">
        <v>0</v>
      </c>
    </row>
    <row r="32" spans="2:12" x14ac:dyDescent="0.2">
      <c r="B32" s="94" t="s">
        <v>22</v>
      </c>
      <c r="C32" s="95">
        <v>300</v>
      </c>
      <c r="D32" s="132">
        <v>305</v>
      </c>
      <c r="E32" s="195">
        <f t="shared" si="0"/>
        <v>-1.6666666666666666E-2</v>
      </c>
      <c r="F32" s="94"/>
      <c r="G32" s="209" t="s">
        <v>67</v>
      </c>
      <c r="H32" s="210">
        <f>SUM(H29:H31)</f>
        <v>0</v>
      </c>
      <c r="I32" s="211">
        <f>SUM(I29:I31)</f>
        <v>207000000</v>
      </c>
      <c r="J32" s="211">
        <f>SUM(J29:J31)</f>
        <v>207000000</v>
      </c>
      <c r="K32" s="208">
        <f>SUM(K29:K31)</f>
        <v>0</v>
      </c>
      <c r="L32" s="208">
        <f>SUM(L29:L31)</f>
        <v>150000</v>
      </c>
    </row>
    <row r="33" spans="2:12" x14ac:dyDescent="0.2">
      <c r="B33" s="97" t="s">
        <v>127</v>
      </c>
      <c r="C33" s="216">
        <f>0.07*(SUM(C29:C32)-C11)</f>
        <v>4484.5402000000004</v>
      </c>
      <c r="D33" s="133">
        <f>0.07*(SUM(D29:D32)-D11)</f>
        <v>4490.7821000000004</v>
      </c>
      <c r="E33" s="195">
        <f t="shared" si="0"/>
        <v>-1.3918706760617256E-3</v>
      </c>
      <c r="F33" s="94"/>
      <c r="G33" s="94"/>
      <c r="H33" s="94"/>
      <c r="I33" s="94"/>
      <c r="J33" s="94"/>
      <c r="K33" s="94"/>
      <c r="L33" s="94"/>
    </row>
    <row r="34" spans="2:12" x14ac:dyDescent="0.2">
      <c r="B34" s="232" t="s">
        <v>124</v>
      </c>
      <c r="C34" s="198">
        <f>SUM(C29:C33)</f>
        <v>71649.400200000004</v>
      </c>
      <c r="D34" s="199">
        <f>SUM(D29:D33)</f>
        <v>71764.812099999996</v>
      </c>
      <c r="E34" s="202">
        <f t="shared" si="0"/>
        <v>-1.6107866873670195E-3</v>
      </c>
      <c r="F34" s="119"/>
      <c r="G34" s="119"/>
      <c r="H34" s="119"/>
      <c r="I34" s="119"/>
      <c r="J34" s="119"/>
      <c r="K34" s="119"/>
      <c r="L34" s="119"/>
    </row>
    <row r="35" spans="2:12" x14ac:dyDescent="0.2">
      <c r="B35" s="96"/>
      <c r="C35" s="95"/>
      <c r="D35" s="100"/>
      <c r="E35" s="195"/>
      <c r="F35" s="119"/>
      <c r="G35" s="119"/>
      <c r="H35" s="119"/>
      <c r="I35" s="119"/>
      <c r="J35" s="119"/>
      <c r="K35" s="119"/>
      <c r="L35" s="119"/>
    </row>
    <row r="36" spans="2:12" x14ac:dyDescent="0.2">
      <c r="B36" s="97" t="s">
        <v>103</v>
      </c>
      <c r="C36" s="203">
        <v>69750</v>
      </c>
      <c r="D36" s="204">
        <v>69750</v>
      </c>
      <c r="E36" s="70"/>
    </row>
    <row r="37" spans="2:12" ht="14.25" customHeight="1" thickBot="1" x14ac:dyDescent="0.25">
      <c r="B37" s="94" t="s">
        <v>85</v>
      </c>
      <c r="C37" s="205">
        <f>C23-C36</f>
        <v>0</v>
      </c>
      <c r="D37" s="206">
        <f>D23-D36</f>
        <v>0</v>
      </c>
      <c r="E37" s="70"/>
      <c r="G37" s="239" t="s">
        <v>135</v>
      </c>
      <c r="H37" s="239"/>
      <c r="I37" s="239"/>
      <c r="J37" s="239"/>
    </row>
    <row r="38" spans="2:12" ht="15.75" customHeight="1" thickTop="1" x14ac:dyDescent="0.2">
      <c r="B38" s="94"/>
      <c r="C38" s="15"/>
      <c r="D38" s="120"/>
      <c r="E38" s="70"/>
      <c r="G38" s="239"/>
      <c r="H38" s="239"/>
      <c r="I38" s="239"/>
      <c r="J38" s="239"/>
    </row>
    <row r="39" spans="2:12" ht="15.75" thickBot="1" x14ac:dyDescent="0.3">
      <c r="B39" s="94" t="s">
        <v>87</v>
      </c>
      <c r="C39" s="89"/>
      <c r="D39" s="110">
        <f>D37</f>
        <v>0</v>
      </c>
      <c r="E39" s="196"/>
      <c r="G39" s="239"/>
      <c r="H39" s="239"/>
      <c r="I39" s="239"/>
      <c r="J39" s="239"/>
    </row>
    <row r="40" spans="2:12" ht="15.75" thickTop="1" x14ac:dyDescent="0.25">
      <c r="B40" s="94"/>
      <c r="C40" s="89"/>
      <c r="D40" s="120"/>
      <c r="E40" s="194"/>
      <c r="G40" s="239"/>
      <c r="H40" s="239"/>
      <c r="I40" s="239"/>
      <c r="J40" s="239"/>
    </row>
    <row r="41" spans="2:12" ht="17.25" customHeight="1" x14ac:dyDescent="0.25">
      <c r="B41" s="219" t="s">
        <v>112</v>
      </c>
      <c r="C41" s="220">
        <f>C39/C20</f>
        <v>0</v>
      </c>
      <c r="D41" s="221">
        <f>D39/D20</f>
        <v>0</v>
      </c>
      <c r="E41" s="194"/>
      <c r="G41" s="239"/>
      <c r="H41" s="239"/>
      <c r="I41" s="239"/>
      <c r="J41" s="239"/>
    </row>
    <row r="42" spans="2:12" ht="15" x14ac:dyDescent="0.25">
      <c r="B42" s="235" t="s">
        <v>142</v>
      </c>
      <c r="C42" s="220">
        <f>C15/(C29-C11)</f>
        <v>0.27312661079863193</v>
      </c>
      <c r="D42" s="221">
        <f>D15/(D29-D11)</f>
        <v>0.27666812460514167</v>
      </c>
      <c r="E42" s="194"/>
      <c r="G42" s="239"/>
      <c r="H42" s="239"/>
      <c r="I42" s="239"/>
      <c r="J42" s="239"/>
    </row>
    <row r="43" spans="2:12" ht="15" x14ac:dyDescent="0.25">
      <c r="B43" s="219" t="s">
        <v>140</v>
      </c>
      <c r="C43" s="220">
        <f>C11/(C29-C11)</f>
        <v>5.024881266918451E-2</v>
      </c>
      <c r="D43" s="221">
        <f>D11/(D29-D11)</f>
        <v>5.0541867133206977E-2</v>
      </c>
      <c r="E43" s="194"/>
      <c r="G43" s="239"/>
      <c r="H43" s="239"/>
      <c r="I43" s="239"/>
      <c r="J43" s="239"/>
    </row>
    <row r="44" spans="2:12" ht="12.75" customHeight="1" x14ac:dyDescent="0.2">
      <c r="B44" s="219" t="s">
        <v>130</v>
      </c>
      <c r="C44" s="220">
        <f>C30/(C34-C11)</f>
        <v>1.7999573977308121E-2</v>
      </c>
      <c r="D44" s="221">
        <f>D30/(D34-D11)</f>
        <v>1.8355356529557755E-2</v>
      </c>
      <c r="G44" s="239"/>
      <c r="H44" s="239"/>
      <c r="I44" s="239"/>
      <c r="J44" s="239"/>
    </row>
    <row r="45" spans="2:12" ht="12.75" customHeight="1" x14ac:dyDescent="0.2">
      <c r="B45" s="235" t="s">
        <v>129</v>
      </c>
      <c r="C45" s="220">
        <f>C33/(SUM(C29:C32)-C11)</f>
        <v>7.0000000000000007E-2</v>
      </c>
      <c r="D45" s="221">
        <f>D33/(SUM(D29:D32)-D11)</f>
        <v>7.0000000000000007E-2</v>
      </c>
    </row>
    <row r="46" spans="2:12" ht="15" x14ac:dyDescent="0.25">
      <c r="B46" s="88"/>
      <c r="D46" s="88"/>
    </row>
    <row r="47" spans="2:12" ht="15" x14ac:dyDescent="0.25">
      <c r="D47" s="88"/>
    </row>
    <row r="48" spans="2:12" ht="15" x14ac:dyDescent="0.25">
      <c r="B48" s="88"/>
      <c r="D48" s="88"/>
    </row>
    <row r="49" spans="2:4" ht="15" x14ac:dyDescent="0.25">
      <c r="B49" s="88"/>
      <c r="D49" s="88"/>
    </row>
  </sheetData>
  <mergeCells count="2">
    <mergeCell ref="E6:E7"/>
    <mergeCell ref="G37:J44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showGridLines="0" zoomScaleNormal="100" workbookViewId="0">
      <selection activeCell="D22" sqref="D22:D23"/>
    </sheetView>
  </sheetViews>
  <sheetFormatPr defaultRowHeight="12.75" x14ac:dyDescent="0.2"/>
  <cols>
    <col min="1" max="1" width="29.140625" style="10" customWidth="1"/>
    <col min="2" max="2" width="8.85546875" style="10" customWidth="1"/>
    <col min="3" max="3" width="13.140625" style="10" customWidth="1"/>
    <col min="4" max="4" width="13.5703125" style="10" customWidth="1"/>
    <col min="5" max="5" width="2.7109375" style="10" customWidth="1"/>
    <col min="6" max="7" width="13.5703125" style="10" customWidth="1"/>
    <col min="8" max="8" width="7.42578125" style="10" customWidth="1"/>
    <col min="9" max="10" width="9.140625" style="10"/>
    <col min="11" max="11" width="11.5703125" style="10" bestFit="1" customWidth="1"/>
    <col min="12" max="12" width="9.140625" style="10"/>
    <col min="13" max="13" width="11.5703125" style="10" bestFit="1" customWidth="1"/>
    <col min="14" max="16384" width="9.140625" style="10"/>
  </cols>
  <sheetData>
    <row r="1" spans="1:8" x14ac:dyDescent="0.2">
      <c r="C1" s="9"/>
      <c r="D1" s="9"/>
      <c r="E1" s="9"/>
      <c r="F1" s="9"/>
      <c r="H1" s="66" t="s">
        <v>52</v>
      </c>
    </row>
    <row r="2" spans="1:8" x14ac:dyDescent="0.2">
      <c r="A2" s="9"/>
      <c r="B2" s="9"/>
      <c r="C2" s="9"/>
      <c r="D2" s="9"/>
      <c r="E2" s="9"/>
      <c r="F2" s="9"/>
    </row>
    <row r="3" spans="1:8" x14ac:dyDescent="0.2">
      <c r="A3" s="11" t="s">
        <v>39</v>
      </c>
      <c r="C3" s="12"/>
      <c r="D3" s="12"/>
      <c r="E3" s="12"/>
      <c r="F3" s="9"/>
      <c r="G3" s="9"/>
    </row>
    <row r="4" spans="1:8" x14ac:dyDescent="0.2">
      <c r="A4" s="9"/>
      <c r="B4" s="9"/>
      <c r="C4" s="9"/>
      <c r="D4" s="9"/>
      <c r="E4" s="9"/>
      <c r="F4" s="9"/>
      <c r="G4" s="9"/>
    </row>
    <row r="5" spans="1:8" x14ac:dyDescent="0.2">
      <c r="A5" s="13" t="s">
        <v>0</v>
      </c>
      <c r="B5" s="13"/>
      <c r="C5" s="13"/>
      <c r="D5" s="13"/>
      <c r="E5" s="13"/>
      <c r="F5" s="14"/>
      <c r="G5" s="13"/>
    </row>
    <row r="6" spans="1:8" x14ac:dyDescent="0.2">
      <c r="A6" s="13" t="s">
        <v>40</v>
      </c>
      <c r="B6" s="13"/>
      <c r="C6" s="13"/>
      <c r="D6" s="13"/>
      <c r="E6" s="13"/>
      <c r="F6" s="14"/>
      <c r="G6" s="13"/>
    </row>
    <row r="7" spans="1:8" x14ac:dyDescent="0.2">
      <c r="A7" s="13"/>
      <c r="B7" s="13"/>
      <c r="C7" s="13"/>
      <c r="D7" s="13"/>
      <c r="E7" s="13"/>
      <c r="F7" s="13"/>
      <c r="G7" s="13"/>
    </row>
    <row r="8" spans="1:8" x14ac:dyDescent="0.2">
      <c r="A8" s="13"/>
      <c r="B8" s="13"/>
      <c r="C8" s="13"/>
      <c r="D8" s="13"/>
      <c r="E8" s="13"/>
      <c r="F8" s="13"/>
      <c r="G8" s="13"/>
    </row>
    <row r="9" spans="1:8" x14ac:dyDescent="0.2">
      <c r="A9" s="11" t="s">
        <v>38</v>
      </c>
      <c r="B9" s="13"/>
      <c r="C9" s="13"/>
      <c r="D9" s="13"/>
      <c r="E9" s="13"/>
      <c r="F9" s="13"/>
      <c r="G9" s="12"/>
    </row>
    <row r="10" spans="1:8" x14ac:dyDescent="0.2">
      <c r="A10" s="13"/>
      <c r="B10" s="13"/>
      <c r="C10" s="13"/>
      <c r="D10" s="13"/>
      <c r="E10" s="13"/>
      <c r="F10" s="13"/>
      <c r="G10" s="13"/>
    </row>
    <row r="11" spans="1:8" x14ac:dyDescent="0.2">
      <c r="A11" s="13" t="s">
        <v>19</v>
      </c>
      <c r="B11" s="13"/>
      <c r="C11" s="18">
        <v>1000000</v>
      </c>
      <c r="D11" s="13"/>
      <c r="E11" s="13"/>
      <c r="G11" s="13"/>
    </row>
    <row r="12" spans="1:8" x14ac:dyDescent="0.2">
      <c r="A12" s="13" t="s">
        <v>16</v>
      </c>
      <c r="B12" s="13"/>
      <c r="C12" s="18">
        <v>225000</v>
      </c>
      <c r="D12" s="13"/>
      <c r="E12" s="13"/>
      <c r="G12" s="13"/>
    </row>
    <row r="13" spans="1:8" x14ac:dyDescent="0.2">
      <c r="A13" s="13" t="s">
        <v>55</v>
      </c>
      <c r="B13" s="13"/>
      <c r="C13" s="20">
        <v>80000000</v>
      </c>
      <c r="D13" s="13"/>
      <c r="E13" s="13"/>
      <c r="G13" s="13"/>
    </row>
    <row r="14" spans="1:8" x14ac:dyDescent="0.2">
      <c r="A14" s="13" t="s">
        <v>12</v>
      </c>
      <c r="B14" s="13"/>
      <c r="C14" s="15">
        <f>SUM(C11:C13)</f>
        <v>81225000</v>
      </c>
      <c r="D14" s="13"/>
      <c r="E14" s="13"/>
      <c r="G14" s="13"/>
    </row>
    <row r="15" spans="1:8" x14ac:dyDescent="0.2">
      <c r="A15" s="13"/>
      <c r="B15" s="13"/>
      <c r="C15" s="15"/>
      <c r="D15" s="13"/>
      <c r="E15" s="13"/>
      <c r="G15" s="13"/>
    </row>
    <row r="16" spans="1:8" x14ac:dyDescent="0.2">
      <c r="A16" s="13" t="s">
        <v>17</v>
      </c>
      <c r="B16" s="13"/>
      <c r="C16" s="18">
        <v>-78545313</v>
      </c>
      <c r="D16" s="13"/>
      <c r="E16" s="13"/>
      <c r="G16" s="13"/>
    </row>
    <row r="17" spans="1:11" ht="13.5" thickBot="1" x14ac:dyDescent="0.25">
      <c r="A17" s="13" t="s">
        <v>18</v>
      </c>
      <c r="B17" s="13"/>
      <c r="C17" s="17">
        <f>SUM(C14:C16)</f>
        <v>2679687</v>
      </c>
      <c r="D17" s="13"/>
      <c r="E17" s="13"/>
      <c r="G17" s="13"/>
    </row>
    <row r="18" spans="1:11" x14ac:dyDescent="0.2">
      <c r="A18" s="13"/>
      <c r="B18" s="13"/>
      <c r="C18" s="13"/>
      <c r="D18" s="13"/>
      <c r="E18" s="13"/>
      <c r="F18" s="240" t="s">
        <v>60</v>
      </c>
      <c r="G18" s="13"/>
    </row>
    <row r="19" spans="1:11" x14ac:dyDescent="0.2">
      <c r="A19" s="13"/>
      <c r="B19" s="13"/>
      <c r="C19" s="13"/>
      <c r="D19" s="13"/>
      <c r="E19" s="13"/>
      <c r="F19" s="240"/>
      <c r="G19" s="13"/>
      <c r="H19" s="9"/>
    </row>
    <row r="20" spans="1:11" x14ac:dyDescent="0.2">
      <c r="A20" s="11" t="s">
        <v>56</v>
      </c>
      <c r="B20" s="13"/>
      <c r="C20" s="13"/>
      <c r="D20" s="13"/>
      <c r="E20" s="13"/>
      <c r="F20" s="240"/>
      <c r="G20" s="13"/>
      <c r="H20" s="9"/>
    </row>
    <row r="21" spans="1:11" x14ac:dyDescent="0.2">
      <c r="A21" s="13"/>
      <c r="B21" s="13"/>
      <c r="C21" s="13"/>
      <c r="D21" s="13"/>
      <c r="E21" s="13"/>
      <c r="F21" s="240"/>
      <c r="G21" s="13"/>
      <c r="H21" s="9"/>
    </row>
    <row r="22" spans="1:11" x14ac:dyDescent="0.2">
      <c r="A22" s="13" t="s">
        <v>57</v>
      </c>
      <c r="B22" s="13"/>
      <c r="D22" s="18">
        <v>3510000</v>
      </c>
      <c r="F22" s="70">
        <f>D22/D29</f>
        <v>4.9626556626728838E-2</v>
      </c>
      <c r="G22" s="13"/>
      <c r="H22" s="9"/>
    </row>
    <row r="23" spans="1:11" x14ac:dyDescent="0.2">
      <c r="A23" s="13" t="s">
        <v>58</v>
      </c>
      <c r="B23" s="13"/>
      <c r="D23" s="69">
        <v>10600000</v>
      </c>
      <c r="F23" s="70">
        <f>D23/D29</f>
        <v>0.14986937328869676</v>
      </c>
      <c r="G23" s="13"/>
      <c r="H23" s="9"/>
    </row>
    <row r="24" spans="1:11" x14ac:dyDescent="0.2">
      <c r="A24" s="13"/>
      <c r="B24" s="13"/>
      <c r="C24" s="13"/>
      <c r="D24" s="13"/>
      <c r="E24" s="13"/>
      <c r="F24" s="13"/>
      <c r="G24" s="13"/>
      <c r="H24" s="9"/>
    </row>
    <row r="25" spans="1:11" x14ac:dyDescent="0.2">
      <c r="A25" s="13"/>
      <c r="B25" s="13"/>
      <c r="C25" s="13"/>
      <c r="D25" s="13"/>
      <c r="E25" s="13"/>
      <c r="F25" s="13"/>
      <c r="G25" s="13"/>
    </row>
    <row r="26" spans="1:11" x14ac:dyDescent="0.2">
      <c r="A26" s="11" t="s">
        <v>36</v>
      </c>
      <c r="B26" s="13"/>
      <c r="C26" s="13"/>
      <c r="D26" s="13"/>
      <c r="E26" s="13"/>
      <c r="F26" s="13"/>
      <c r="G26" s="13"/>
    </row>
    <row r="27" spans="1:11" ht="25.5" x14ac:dyDescent="0.2">
      <c r="B27" s="13"/>
      <c r="C27" s="27"/>
      <c r="D27" s="59" t="s">
        <v>59</v>
      </c>
      <c r="E27" s="27"/>
      <c r="F27" s="28" t="s">
        <v>21</v>
      </c>
      <c r="G27" s="29" t="s">
        <v>20</v>
      </c>
      <c r="H27" s="59" t="s">
        <v>34</v>
      </c>
    </row>
    <row r="28" spans="1:11" x14ac:dyDescent="0.2">
      <c r="A28" s="14"/>
      <c r="B28" s="14"/>
      <c r="C28" s="15"/>
      <c r="D28" s="15"/>
      <c r="E28" s="15"/>
      <c r="F28" s="18"/>
      <c r="G28" s="30"/>
      <c r="H28" s="15"/>
    </row>
    <row r="29" spans="1:11" x14ac:dyDescent="0.2">
      <c r="A29" s="13" t="s">
        <v>61</v>
      </c>
      <c r="B29" s="13"/>
      <c r="C29" s="68"/>
      <c r="D29" s="18">
        <v>70728260</v>
      </c>
      <c r="E29" s="15"/>
      <c r="F29" s="18">
        <f>SUM(D29)+D22</f>
        <v>74238260</v>
      </c>
      <c r="G29" s="30">
        <v>75000000</v>
      </c>
      <c r="H29" s="60">
        <f>(F29-G29)/G29</f>
        <v>-1.0156533333333334E-2</v>
      </c>
      <c r="K29" s="19"/>
    </row>
    <row r="30" spans="1:11" x14ac:dyDescent="0.2">
      <c r="A30" s="13" t="s">
        <v>35</v>
      </c>
      <c r="B30" s="13"/>
      <c r="C30" s="15"/>
      <c r="D30" s="18">
        <f>D29*0.02</f>
        <v>1414565.2</v>
      </c>
      <c r="E30" s="15"/>
      <c r="F30" s="18">
        <f>SUM(C30:D30)</f>
        <v>1414565.2</v>
      </c>
      <c r="G30" s="30">
        <v>1440000</v>
      </c>
      <c r="H30" s="60">
        <f t="shared" ref="H30:H36" si="0">(F30-G30)/G30</f>
        <v>-1.7663055555555588E-2</v>
      </c>
      <c r="K30" s="19"/>
    </row>
    <row r="31" spans="1:11" x14ac:dyDescent="0.2">
      <c r="A31" s="13" t="s">
        <v>10</v>
      </c>
      <c r="B31" s="13"/>
      <c r="C31" s="15"/>
      <c r="D31" s="18">
        <v>959030</v>
      </c>
      <c r="E31" s="15"/>
      <c r="F31" s="18">
        <f>SUM(C31:D31)</f>
        <v>959030</v>
      </c>
      <c r="G31" s="30">
        <v>950000</v>
      </c>
      <c r="H31" s="60">
        <f t="shared" si="0"/>
        <v>9.5052631578947371E-3</v>
      </c>
    </row>
    <row r="32" spans="1:11" x14ac:dyDescent="0.2">
      <c r="A32" s="13" t="s">
        <v>22</v>
      </c>
      <c r="B32" s="13"/>
      <c r="C32" s="15"/>
      <c r="D32" s="20">
        <v>304979</v>
      </c>
      <c r="E32" s="16"/>
      <c r="F32" s="20">
        <f>SUM(C32:D32)</f>
        <v>304979</v>
      </c>
      <c r="G32" s="31">
        <v>300000</v>
      </c>
      <c r="H32" s="61">
        <f t="shared" si="0"/>
        <v>1.6596666666666666E-2</v>
      </c>
    </row>
    <row r="33" spans="1:13" x14ac:dyDescent="0.2">
      <c r="A33" s="13" t="s">
        <v>23</v>
      </c>
      <c r="B33" s="13"/>
      <c r="C33" s="15"/>
      <c r="D33" s="15">
        <f>SUM(D29:D32)</f>
        <v>73406834.200000003</v>
      </c>
      <c r="E33" s="15"/>
      <c r="F33" s="15">
        <f>SUM(F29:F32)</f>
        <v>76916834.200000003</v>
      </c>
      <c r="G33" s="15">
        <f>SUM(G29:G32)</f>
        <v>77690000</v>
      </c>
      <c r="H33" s="60">
        <f>(F33-G33)/G33</f>
        <v>-9.9519346119191273E-3</v>
      </c>
    </row>
    <row r="34" spans="1:13" x14ac:dyDescent="0.2">
      <c r="A34" s="13"/>
      <c r="B34" s="13"/>
      <c r="C34" s="15"/>
      <c r="D34" s="15"/>
      <c r="E34" s="15"/>
      <c r="F34" s="15"/>
      <c r="G34" s="15"/>
      <c r="H34" s="60"/>
    </row>
    <row r="35" spans="1:13" x14ac:dyDescent="0.2">
      <c r="A35" s="13" t="s">
        <v>62</v>
      </c>
      <c r="B35" s="13"/>
      <c r="C35" s="15"/>
      <c r="D35" s="15">
        <f>D33*7%</f>
        <v>5138478.3940000003</v>
      </c>
      <c r="E35" s="15"/>
      <c r="F35" s="15">
        <f>D35</f>
        <v>5138478.3940000003</v>
      </c>
      <c r="G35" s="16">
        <f>(G33/107)*7</f>
        <v>5082523.3644859809</v>
      </c>
      <c r="H35" s="61"/>
      <c r="M35" s="19"/>
    </row>
    <row r="36" spans="1:13" ht="13.5" thickBot="1" x14ac:dyDescent="0.25">
      <c r="A36" s="13" t="s">
        <v>11</v>
      </c>
      <c r="B36" s="13"/>
      <c r="C36" s="15"/>
      <c r="D36" s="17">
        <f>SUM(D33:D35)</f>
        <v>78545312.593999997</v>
      </c>
      <c r="E36" s="17"/>
      <c r="F36" s="17">
        <f>SUM(F33:F35)</f>
        <v>82055312.593999997</v>
      </c>
      <c r="G36" s="17">
        <f>SUM(G33:G35)</f>
        <v>82772523.364485979</v>
      </c>
      <c r="H36" s="62">
        <f t="shared" si="0"/>
        <v>-8.6648411976975644E-3</v>
      </c>
    </row>
    <row r="37" spans="1:13" x14ac:dyDescent="0.2">
      <c r="A37" s="13"/>
      <c r="B37" s="13"/>
      <c r="C37" s="13"/>
      <c r="D37" s="13"/>
      <c r="E37" s="13"/>
      <c r="F37" s="13"/>
      <c r="G37" s="13"/>
    </row>
    <row r="38" spans="1:13" x14ac:dyDescent="0.2">
      <c r="A38" s="13"/>
      <c r="B38" s="13"/>
      <c r="C38" s="13"/>
      <c r="D38" s="13"/>
      <c r="E38" s="13"/>
      <c r="F38" s="13"/>
      <c r="G38" s="71"/>
    </row>
    <row r="39" spans="1:13" x14ac:dyDescent="0.2">
      <c r="A39" s="13"/>
      <c r="B39" s="13"/>
      <c r="C39" s="13"/>
      <c r="D39" s="13"/>
      <c r="E39" s="13"/>
      <c r="F39" s="13"/>
      <c r="G39" s="13"/>
    </row>
    <row r="40" spans="1:13" x14ac:dyDescent="0.2">
      <c r="A40" s="13"/>
      <c r="B40" s="13"/>
      <c r="C40" s="13"/>
      <c r="D40" s="13"/>
      <c r="E40" s="13"/>
      <c r="F40" s="13"/>
      <c r="G40" s="13"/>
    </row>
    <row r="41" spans="1:13" x14ac:dyDescent="0.2">
      <c r="A41" s="14"/>
      <c r="B41" s="13"/>
      <c r="C41" s="13"/>
      <c r="D41" s="13"/>
      <c r="E41" s="13"/>
      <c r="F41" s="13"/>
      <c r="G41" s="13"/>
    </row>
    <row r="42" spans="1:13" x14ac:dyDescent="0.2">
      <c r="A42" s="13"/>
      <c r="B42" s="13"/>
      <c r="C42" s="13"/>
      <c r="D42" s="13"/>
      <c r="E42" s="13"/>
      <c r="F42" s="13"/>
      <c r="G42" s="13"/>
    </row>
    <row r="43" spans="1:13" x14ac:dyDescent="0.2">
      <c r="A43" s="14"/>
      <c r="B43" s="13"/>
      <c r="C43" s="13"/>
      <c r="D43" s="13"/>
      <c r="E43" s="13"/>
      <c r="F43" s="14"/>
      <c r="G43" s="14"/>
    </row>
    <row r="44" spans="1:13" x14ac:dyDescent="0.2">
      <c r="A44" s="14"/>
      <c r="B44" s="11"/>
      <c r="C44" s="13"/>
      <c r="D44" s="13"/>
      <c r="E44" s="13"/>
      <c r="F44" s="14"/>
      <c r="G44" s="14"/>
    </row>
    <row r="45" spans="1:13" x14ac:dyDescent="0.2">
      <c r="A45" s="14"/>
      <c r="B45" s="21"/>
      <c r="C45" s="13"/>
      <c r="D45" s="13"/>
      <c r="E45" s="13"/>
      <c r="F45" s="14"/>
      <c r="G45" s="14"/>
    </row>
    <row r="46" spans="1:13" x14ac:dyDescent="0.2">
      <c r="A46" s="14"/>
      <c r="B46" s="21"/>
      <c r="C46" s="13"/>
      <c r="D46" s="13"/>
      <c r="E46" s="13"/>
      <c r="F46" s="14"/>
      <c r="G46" s="14"/>
    </row>
    <row r="47" spans="1:13" x14ac:dyDescent="0.2">
      <c r="A47" s="14"/>
      <c r="B47" s="21"/>
      <c r="C47" s="13"/>
      <c r="D47" s="13"/>
      <c r="E47" s="13"/>
      <c r="F47" s="14"/>
      <c r="G47" s="14"/>
    </row>
    <row r="48" spans="1:13" x14ac:dyDescent="0.2">
      <c r="A48" s="14"/>
      <c r="B48" s="21"/>
      <c r="C48" s="13"/>
      <c r="D48" s="13"/>
      <c r="E48" s="13"/>
      <c r="F48" s="14"/>
      <c r="G48" s="14"/>
    </row>
    <row r="49" spans="1:7" x14ac:dyDescent="0.2">
      <c r="A49" s="14"/>
      <c r="B49" s="13"/>
      <c r="C49" s="13"/>
      <c r="D49" s="13"/>
      <c r="E49" s="13"/>
      <c r="F49" s="14"/>
      <c r="G49" s="14"/>
    </row>
    <row r="50" spans="1:7" x14ac:dyDescent="0.2">
      <c r="A50" s="14"/>
      <c r="B50" s="14"/>
      <c r="C50" s="14"/>
      <c r="D50" s="14"/>
      <c r="E50" s="14"/>
      <c r="F50" s="14"/>
      <c r="G50" s="14"/>
    </row>
    <row r="51" spans="1:7" x14ac:dyDescent="0.2">
      <c r="A51" s="14"/>
      <c r="B51" s="14"/>
      <c r="C51" s="14"/>
      <c r="D51" s="14"/>
      <c r="E51" s="14"/>
      <c r="F51" s="14"/>
      <c r="G51" s="14"/>
    </row>
  </sheetData>
  <mergeCells count="1">
    <mergeCell ref="F18:F21"/>
  </mergeCells>
  <phoneticPr fontId="0" type="noConversion"/>
  <pageMargins left="0.7" right="0.7" top="0.75" bottom="0.75" header="0.3" footer="0.3"/>
  <pageSetup paperSize="9" scale="86" orientation="portrait" r:id="rId1"/>
  <headerFooter alignWithMargins="0">
    <oddFooter>&amp;C&amp;"Garamond,Normal"____________________________________________________________________________________
Administrative retningslinier for rammeorganisationer (bilag 2)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6"/>
  <sheetViews>
    <sheetView showGridLines="0" zoomScaleNormal="100" workbookViewId="0">
      <pane ySplit="6" topLeftCell="A10" activePane="bottomLeft" state="frozen"/>
      <selection pane="bottomLeft" activeCell="T46" sqref="T46"/>
    </sheetView>
  </sheetViews>
  <sheetFormatPr defaultRowHeight="12.75" x14ac:dyDescent="0.2"/>
  <cols>
    <col min="1" max="1" width="2.7109375" style="1" customWidth="1"/>
    <col min="2" max="2" width="4.140625" style="1" customWidth="1"/>
    <col min="3" max="3" width="15.7109375" style="1" customWidth="1"/>
    <col min="4" max="4" width="15.140625" style="1" customWidth="1"/>
    <col min="5" max="14" width="9.5703125" style="1" customWidth="1"/>
    <col min="15" max="15" width="6.42578125" style="1" customWidth="1"/>
    <col min="16" max="16" width="5.85546875" style="1" customWidth="1"/>
    <col min="17" max="17" width="13.42578125" style="1" customWidth="1"/>
    <col min="18" max="18" width="5.42578125" style="179" customWidth="1"/>
    <col min="19" max="16384" width="9.140625" style="1"/>
  </cols>
  <sheetData>
    <row r="1" spans="1:18" x14ac:dyDescent="0.2">
      <c r="A1" s="32" t="s">
        <v>133</v>
      </c>
      <c r="B1" s="2"/>
      <c r="C1" s="2"/>
      <c r="D1" s="2"/>
      <c r="P1" s="66"/>
    </row>
    <row r="2" spans="1:18" x14ac:dyDescent="0.2">
      <c r="A2" s="13" t="s">
        <v>74</v>
      </c>
      <c r="B2" s="2"/>
      <c r="C2" s="2"/>
      <c r="D2" s="2"/>
      <c r="P2" s="8"/>
      <c r="Q2" s="188"/>
    </row>
    <row r="3" spans="1:18" ht="11.25" customHeight="1" x14ac:dyDescent="0.2">
      <c r="A3" s="1" t="s">
        <v>134</v>
      </c>
      <c r="E3" s="32"/>
      <c r="Q3" s="188"/>
    </row>
    <row r="4" spans="1:18" ht="18.75" customHeight="1" x14ac:dyDescent="0.25">
      <c r="B4" s="150"/>
      <c r="C4" s="150"/>
      <c r="D4" s="150"/>
      <c r="E4" s="243" t="s">
        <v>25</v>
      </c>
      <c r="F4" s="243"/>
      <c r="G4" s="243"/>
      <c r="H4" s="243"/>
      <c r="I4" s="243"/>
      <c r="J4" s="243"/>
      <c r="K4" s="243"/>
      <c r="L4" s="243"/>
      <c r="M4" s="243"/>
      <c r="N4" s="243"/>
      <c r="O4" s="139"/>
      <c r="P4" s="139"/>
      <c r="Q4" s="241" t="s">
        <v>106</v>
      </c>
    </row>
    <row r="5" spans="1:18" ht="17.25" customHeight="1" x14ac:dyDescent="0.2">
      <c r="A5" s="150"/>
      <c r="B5" s="150"/>
      <c r="C5" s="150"/>
      <c r="D5" s="150"/>
      <c r="E5" s="244" t="s">
        <v>14</v>
      </c>
      <c r="F5" s="244"/>
      <c r="G5" s="244" t="s">
        <v>30</v>
      </c>
      <c r="H5" s="244"/>
      <c r="I5" s="244" t="s">
        <v>15</v>
      </c>
      <c r="J5" s="244"/>
      <c r="K5" s="244" t="s">
        <v>31</v>
      </c>
      <c r="L5" s="244"/>
      <c r="M5" s="245" t="s">
        <v>23</v>
      </c>
      <c r="N5" s="245"/>
      <c r="O5" s="242" t="s">
        <v>33</v>
      </c>
      <c r="P5" s="242"/>
      <c r="Q5" s="241"/>
    </row>
    <row r="6" spans="1:18" ht="12.75" customHeight="1" x14ac:dyDescent="0.2">
      <c r="A6" s="39" t="s">
        <v>45</v>
      </c>
      <c r="B6" s="33"/>
      <c r="C6" s="33"/>
      <c r="D6" s="36" t="s">
        <v>46</v>
      </c>
      <c r="E6" s="123" t="s">
        <v>24</v>
      </c>
      <c r="F6" s="123" t="s">
        <v>32</v>
      </c>
      <c r="G6" s="123" t="s">
        <v>24</v>
      </c>
      <c r="H6" s="123" t="s">
        <v>32</v>
      </c>
      <c r="I6" s="123" t="s">
        <v>24</v>
      </c>
      <c r="J6" s="123" t="s">
        <v>32</v>
      </c>
      <c r="K6" s="123" t="s">
        <v>24</v>
      </c>
      <c r="L6" s="123" t="s">
        <v>32</v>
      </c>
      <c r="M6" s="34" t="s">
        <v>24</v>
      </c>
      <c r="N6" s="34" t="s">
        <v>32</v>
      </c>
      <c r="O6" s="141" t="s">
        <v>118</v>
      </c>
      <c r="P6" s="142" t="s">
        <v>119</v>
      </c>
      <c r="Q6" s="241"/>
      <c r="R6" s="179" t="s">
        <v>105</v>
      </c>
    </row>
    <row r="7" spans="1:18" s="22" customFormat="1" ht="13.5" thickBot="1" x14ac:dyDescent="0.25">
      <c r="A7" s="49" t="s">
        <v>26</v>
      </c>
      <c r="B7" s="50"/>
      <c r="C7" s="50"/>
      <c r="D7" s="50"/>
      <c r="E7" s="124">
        <f t="shared" ref="E7:N7" si="0">E8++E11+E14+E17+E20</f>
        <v>5750</v>
      </c>
      <c r="F7" s="129">
        <f t="shared" si="0"/>
        <v>5786</v>
      </c>
      <c r="G7" s="124">
        <f t="shared" si="0"/>
        <v>3250</v>
      </c>
      <c r="H7" s="129">
        <f t="shared" si="0"/>
        <v>2994</v>
      </c>
      <c r="I7" s="124">
        <f t="shared" si="0"/>
        <v>3500</v>
      </c>
      <c r="J7" s="129">
        <f t="shared" si="0"/>
        <v>4138</v>
      </c>
      <c r="K7" s="124">
        <f t="shared" si="0"/>
        <v>2750</v>
      </c>
      <c r="L7" s="129">
        <f t="shared" si="0"/>
        <v>2521</v>
      </c>
      <c r="M7" s="124">
        <f t="shared" si="0"/>
        <v>15250</v>
      </c>
      <c r="N7" s="129">
        <f t="shared" si="0"/>
        <v>15439</v>
      </c>
      <c r="O7" s="143">
        <f>N7-M7</f>
        <v>189</v>
      </c>
      <c r="P7" s="144">
        <f>+O7/M7</f>
        <v>1.239344262295082E-2</v>
      </c>
      <c r="Q7" s="187"/>
      <c r="R7" s="180"/>
    </row>
    <row r="8" spans="1:18" x14ac:dyDescent="0.2">
      <c r="A8" s="38"/>
      <c r="B8" s="38" t="s">
        <v>1</v>
      </c>
      <c r="C8" s="33"/>
      <c r="D8" s="33"/>
      <c r="E8" s="158">
        <f t="shared" ref="E8:N8" si="1">SUM(E9:E10)</f>
        <v>1250</v>
      </c>
      <c r="F8" s="159">
        <f t="shared" si="1"/>
        <v>1331</v>
      </c>
      <c r="G8" s="158">
        <f t="shared" si="1"/>
        <v>1250</v>
      </c>
      <c r="H8" s="159">
        <f t="shared" si="1"/>
        <v>1331</v>
      </c>
      <c r="I8" s="158">
        <f t="shared" si="1"/>
        <v>1250</v>
      </c>
      <c r="J8" s="159">
        <f t="shared" si="1"/>
        <v>1088</v>
      </c>
      <c r="K8" s="158">
        <f t="shared" si="1"/>
        <v>1250</v>
      </c>
      <c r="L8" s="159">
        <f t="shared" si="1"/>
        <v>1250</v>
      </c>
      <c r="M8" s="160">
        <f t="shared" si="1"/>
        <v>5000</v>
      </c>
      <c r="N8" s="159">
        <f t="shared" si="1"/>
        <v>5000</v>
      </c>
      <c r="O8" s="7">
        <f>N8-M8</f>
        <v>0</v>
      </c>
      <c r="P8" s="37">
        <f>O8/M8</f>
        <v>0</v>
      </c>
      <c r="Q8" s="145">
        <v>0</v>
      </c>
      <c r="R8" s="179">
        <f>Q8/N8</f>
        <v>0</v>
      </c>
    </row>
    <row r="9" spans="1:18" x14ac:dyDescent="0.2">
      <c r="A9" s="38"/>
      <c r="B9" s="38"/>
      <c r="C9" s="33" t="s">
        <v>43</v>
      </c>
      <c r="D9" s="33" t="s">
        <v>53</v>
      </c>
      <c r="E9" s="126">
        <v>500</v>
      </c>
      <c r="F9" s="130">
        <v>831</v>
      </c>
      <c r="G9" s="126">
        <v>500</v>
      </c>
      <c r="H9" s="130">
        <v>831</v>
      </c>
      <c r="I9" s="126">
        <v>750</v>
      </c>
      <c r="J9" s="130">
        <v>750</v>
      </c>
      <c r="K9" s="126">
        <v>750</v>
      </c>
      <c r="L9" s="130">
        <v>750</v>
      </c>
      <c r="M9" s="151">
        <f>E9+G9+I9+K9</f>
        <v>2500</v>
      </c>
      <c r="N9" s="130">
        <f>F9+H9+J9+L9</f>
        <v>3162</v>
      </c>
      <c r="O9" s="7">
        <f t="shared" ref="O9:O21" si="2">N9-M9</f>
        <v>662</v>
      </c>
      <c r="P9" s="37">
        <f t="shared" ref="P9:P21" si="3">O9/M9</f>
        <v>0.26479999999999998</v>
      </c>
      <c r="Q9" s="145"/>
    </row>
    <row r="10" spans="1:18" x14ac:dyDescent="0.2">
      <c r="A10" s="41"/>
      <c r="B10" s="41"/>
      <c r="C10" s="40" t="s">
        <v>44</v>
      </c>
      <c r="D10" s="40" t="s">
        <v>54</v>
      </c>
      <c r="E10" s="127">
        <v>750</v>
      </c>
      <c r="F10" s="131">
        <v>500</v>
      </c>
      <c r="G10" s="127">
        <v>750</v>
      </c>
      <c r="H10" s="131">
        <v>500</v>
      </c>
      <c r="I10" s="127">
        <v>500</v>
      </c>
      <c r="J10" s="131">
        <v>338</v>
      </c>
      <c r="K10" s="127">
        <v>500</v>
      </c>
      <c r="L10" s="131">
        <v>500</v>
      </c>
      <c r="M10" s="152">
        <f>E10+G10+I10+K10</f>
        <v>2500</v>
      </c>
      <c r="N10" s="131">
        <f>F10+H10+J10+L10</f>
        <v>1838</v>
      </c>
      <c r="O10" s="35">
        <f t="shared" si="2"/>
        <v>-662</v>
      </c>
      <c r="P10" s="140">
        <f t="shared" si="3"/>
        <v>-0.26479999999999998</v>
      </c>
      <c r="Q10" s="146"/>
      <c r="R10" s="181"/>
    </row>
    <row r="11" spans="1:18" x14ac:dyDescent="0.2">
      <c r="A11" s="38"/>
      <c r="B11" s="38" t="s">
        <v>2</v>
      </c>
      <c r="C11" s="33"/>
      <c r="D11" s="33"/>
      <c r="E11" s="158">
        <f t="shared" ref="E11:N11" si="4">SUM(E12:E13)</f>
        <v>750</v>
      </c>
      <c r="F11" s="159">
        <f t="shared" si="4"/>
        <v>959</v>
      </c>
      <c r="G11" s="158">
        <f t="shared" si="4"/>
        <v>750</v>
      </c>
      <c r="H11" s="159">
        <f t="shared" si="4"/>
        <v>861</v>
      </c>
      <c r="I11" s="158">
        <f t="shared" si="4"/>
        <v>750</v>
      </c>
      <c r="J11" s="159">
        <f t="shared" si="4"/>
        <v>611</v>
      </c>
      <c r="K11" s="158">
        <f t="shared" si="4"/>
        <v>750</v>
      </c>
      <c r="L11" s="159">
        <f t="shared" si="4"/>
        <v>569</v>
      </c>
      <c r="M11" s="228">
        <f t="shared" si="4"/>
        <v>3000</v>
      </c>
      <c r="N11" s="159">
        <f t="shared" si="4"/>
        <v>3000</v>
      </c>
      <c r="O11" s="7">
        <f t="shared" si="2"/>
        <v>0</v>
      </c>
      <c r="P11" s="37">
        <f t="shared" si="3"/>
        <v>0</v>
      </c>
      <c r="Q11" s="149">
        <v>0</v>
      </c>
      <c r="R11" s="179">
        <f>Q11/N11</f>
        <v>0</v>
      </c>
    </row>
    <row r="12" spans="1:18" x14ac:dyDescent="0.2">
      <c r="A12" s="38"/>
      <c r="B12" s="38"/>
      <c r="C12" s="33" t="s">
        <v>43</v>
      </c>
      <c r="D12" s="33"/>
      <c r="E12" s="126">
        <v>250</v>
      </c>
      <c r="F12" s="130">
        <v>309</v>
      </c>
      <c r="G12" s="126">
        <v>250</v>
      </c>
      <c r="H12" s="130">
        <v>451</v>
      </c>
      <c r="I12" s="126">
        <v>250</v>
      </c>
      <c r="J12" s="130">
        <v>153</v>
      </c>
      <c r="K12" s="126">
        <v>250</v>
      </c>
      <c r="L12" s="130">
        <v>154</v>
      </c>
      <c r="M12" s="151">
        <f>E12+G12+I12+K12</f>
        <v>1000</v>
      </c>
      <c r="N12" s="130">
        <f>F12+H12+J12+L12</f>
        <v>1067</v>
      </c>
      <c r="O12" s="7">
        <f t="shared" si="2"/>
        <v>67</v>
      </c>
      <c r="P12" s="37">
        <f t="shared" si="3"/>
        <v>6.7000000000000004E-2</v>
      </c>
      <c r="Q12" s="149"/>
      <c r="R12" s="182"/>
    </row>
    <row r="13" spans="1:18" x14ac:dyDescent="0.2">
      <c r="A13" s="41"/>
      <c r="B13" s="41"/>
      <c r="C13" s="40" t="s">
        <v>44</v>
      </c>
      <c r="D13" s="40"/>
      <c r="E13" s="127">
        <v>500</v>
      </c>
      <c r="F13" s="131">
        <v>650</v>
      </c>
      <c r="G13" s="127">
        <v>500</v>
      </c>
      <c r="H13" s="131">
        <v>410</v>
      </c>
      <c r="I13" s="127">
        <v>500</v>
      </c>
      <c r="J13" s="131">
        <v>458</v>
      </c>
      <c r="K13" s="127">
        <v>500</v>
      </c>
      <c r="L13" s="131">
        <v>415</v>
      </c>
      <c r="M13" s="152">
        <f>E13+G13+I13+K13</f>
        <v>2000</v>
      </c>
      <c r="N13" s="131">
        <f>F13+H13+J13+L13</f>
        <v>1933</v>
      </c>
      <c r="O13" s="7">
        <f t="shared" si="2"/>
        <v>-67</v>
      </c>
      <c r="P13" s="37">
        <f t="shared" si="3"/>
        <v>-3.3500000000000002E-2</v>
      </c>
      <c r="Q13" s="146"/>
      <c r="R13" s="181"/>
    </row>
    <row r="14" spans="1:18" x14ac:dyDescent="0.2">
      <c r="A14" s="38"/>
      <c r="B14" s="38" t="s">
        <v>113</v>
      </c>
      <c r="C14" s="33"/>
      <c r="D14" s="33"/>
      <c r="E14" s="158">
        <f t="shared" ref="E14:N14" si="5">SUM(E15:E16)</f>
        <v>1000</v>
      </c>
      <c r="F14" s="159">
        <f t="shared" si="5"/>
        <v>965</v>
      </c>
      <c r="G14" s="158">
        <f t="shared" si="5"/>
        <v>1000</v>
      </c>
      <c r="H14" s="159">
        <f t="shared" si="5"/>
        <v>648</v>
      </c>
      <c r="I14" s="158">
        <f t="shared" si="5"/>
        <v>1000</v>
      </c>
      <c r="J14" s="159">
        <f t="shared" si="5"/>
        <v>1809</v>
      </c>
      <c r="K14" s="158">
        <f t="shared" si="5"/>
        <v>500</v>
      </c>
      <c r="L14" s="159">
        <f t="shared" si="5"/>
        <v>578</v>
      </c>
      <c r="M14" s="228">
        <f t="shared" si="5"/>
        <v>3500</v>
      </c>
      <c r="N14" s="159">
        <f t="shared" si="5"/>
        <v>4000</v>
      </c>
      <c r="O14" s="162">
        <f t="shared" si="2"/>
        <v>500</v>
      </c>
      <c r="P14" s="163">
        <f t="shared" si="3"/>
        <v>0.14285714285714285</v>
      </c>
      <c r="Q14" s="149">
        <v>0</v>
      </c>
      <c r="R14" s="179">
        <f>Q14/N14</f>
        <v>0</v>
      </c>
    </row>
    <row r="15" spans="1:18" x14ac:dyDescent="0.2">
      <c r="A15" s="38"/>
      <c r="B15" s="38"/>
      <c r="C15" s="33" t="s">
        <v>43</v>
      </c>
      <c r="D15" s="33"/>
      <c r="E15" s="126">
        <v>0</v>
      </c>
      <c r="F15" s="130">
        <v>0</v>
      </c>
      <c r="G15" s="126">
        <v>1000</v>
      </c>
      <c r="H15" s="130">
        <v>648</v>
      </c>
      <c r="I15" s="126">
        <v>1000</v>
      </c>
      <c r="J15" s="130">
        <v>1809</v>
      </c>
      <c r="K15" s="126">
        <v>0</v>
      </c>
      <c r="L15" s="130">
        <v>0</v>
      </c>
      <c r="M15" s="151">
        <f>E15+G15+I15+K15</f>
        <v>2000</v>
      </c>
      <c r="N15" s="130">
        <f>F15+H15+J15+L15</f>
        <v>2457</v>
      </c>
      <c r="O15" s="7">
        <f t="shared" si="2"/>
        <v>457</v>
      </c>
      <c r="P15" s="37">
        <f t="shared" si="3"/>
        <v>0.22850000000000001</v>
      </c>
      <c r="Q15" s="149"/>
      <c r="R15" s="182"/>
    </row>
    <row r="16" spans="1:18" x14ac:dyDescent="0.2">
      <c r="A16" s="41"/>
      <c r="B16" s="41"/>
      <c r="C16" s="40" t="s">
        <v>44</v>
      </c>
      <c r="D16" s="40"/>
      <c r="E16" s="127">
        <v>1000</v>
      </c>
      <c r="F16" s="131">
        <v>965</v>
      </c>
      <c r="G16" s="127"/>
      <c r="H16" s="131"/>
      <c r="I16" s="127"/>
      <c r="J16" s="131"/>
      <c r="K16" s="127">
        <v>500</v>
      </c>
      <c r="L16" s="131">
        <v>578</v>
      </c>
      <c r="M16" s="152">
        <f>E16+G16+I16+K16</f>
        <v>1500</v>
      </c>
      <c r="N16" s="131">
        <f>F16+H16+J16+L16</f>
        <v>1543</v>
      </c>
      <c r="O16" s="35">
        <f t="shared" si="2"/>
        <v>43</v>
      </c>
      <c r="P16" s="140">
        <f t="shared" si="3"/>
        <v>2.8666666666666667E-2</v>
      </c>
      <c r="Q16" s="146"/>
      <c r="R16" s="181"/>
    </row>
    <row r="17" spans="1:21" s="9" customFormat="1" x14ac:dyDescent="0.2">
      <c r="A17" s="1"/>
      <c r="B17" s="38" t="s">
        <v>115</v>
      </c>
      <c r="C17" s="33"/>
      <c r="D17" s="33"/>
      <c r="E17" s="158">
        <f t="shared" ref="E17:N17" si="6">SUM(E18:E19)</f>
        <v>250</v>
      </c>
      <c r="F17" s="159">
        <f t="shared" si="6"/>
        <v>135</v>
      </c>
      <c r="G17" s="158">
        <f t="shared" si="6"/>
        <v>250</v>
      </c>
      <c r="H17" s="159">
        <f t="shared" si="6"/>
        <v>154</v>
      </c>
      <c r="I17" s="158">
        <f t="shared" si="6"/>
        <v>500</v>
      </c>
      <c r="J17" s="159">
        <f t="shared" si="6"/>
        <v>630</v>
      </c>
      <c r="K17" s="158">
        <f t="shared" si="6"/>
        <v>250</v>
      </c>
      <c r="L17" s="159">
        <f t="shared" si="6"/>
        <v>124</v>
      </c>
      <c r="M17" s="228">
        <f t="shared" si="6"/>
        <v>1250</v>
      </c>
      <c r="N17" s="159">
        <f t="shared" si="6"/>
        <v>1043</v>
      </c>
      <c r="O17" s="7">
        <f t="shared" si="2"/>
        <v>-207</v>
      </c>
      <c r="P17" s="37">
        <f t="shared" si="3"/>
        <v>-0.1656</v>
      </c>
      <c r="Q17" s="145">
        <v>0</v>
      </c>
      <c r="R17" s="179">
        <f>Q17/N17</f>
        <v>0</v>
      </c>
    </row>
    <row r="18" spans="1:21" s="22" customFormat="1" x14ac:dyDescent="0.2">
      <c r="A18" s="1"/>
      <c r="B18" s="38"/>
      <c r="C18" s="33" t="s">
        <v>43</v>
      </c>
      <c r="D18" s="33"/>
      <c r="E18" s="126">
        <v>250</v>
      </c>
      <c r="F18" s="130">
        <v>135</v>
      </c>
      <c r="G18" s="126">
        <v>250</v>
      </c>
      <c r="H18" s="130">
        <v>154</v>
      </c>
      <c r="I18" s="126">
        <v>250</v>
      </c>
      <c r="J18" s="130">
        <v>325</v>
      </c>
      <c r="K18" s="126">
        <v>250</v>
      </c>
      <c r="L18" s="130">
        <v>124</v>
      </c>
      <c r="M18" s="151">
        <f>E18+G18+I18+K18</f>
        <v>1000</v>
      </c>
      <c r="N18" s="130">
        <f>F18+H18+J18+L18</f>
        <v>738</v>
      </c>
      <c r="O18" s="7">
        <f t="shared" si="2"/>
        <v>-262</v>
      </c>
      <c r="P18" s="37">
        <f t="shared" si="3"/>
        <v>-0.26200000000000001</v>
      </c>
      <c r="Q18" s="145"/>
      <c r="R18" s="179"/>
    </row>
    <row r="19" spans="1:21" x14ac:dyDescent="0.2">
      <c r="A19" s="42"/>
      <c r="B19" s="41"/>
      <c r="C19" s="40" t="s">
        <v>44</v>
      </c>
      <c r="D19" s="40"/>
      <c r="E19" s="127"/>
      <c r="F19" s="131"/>
      <c r="G19" s="127"/>
      <c r="H19" s="131"/>
      <c r="I19" s="127">
        <v>250</v>
      </c>
      <c r="J19" s="131">
        <v>305</v>
      </c>
      <c r="K19" s="127"/>
      <c r="L19" s="131">
        <v>0</v>
      </c>
      <c r="M19" s="152">
        <f>E19+G19+I19+K19</f>
        <v>250</v>
      </c>
      <c r="N19" s="131">
        <f>F19+H19+J19+L19</f>
        <v>305</v>
      </c>
      <c r="O19" s="35">
        <f t="shared" si="2"/>
        <v>55</v>
      </c>
      <c r="P19" s="140">
        <f t="shared" si="3"/>
        <v>0.22</v>
      </c>
      <c r="Q19" s="146"/>
      <c r="R19" s="181"/>
    </row>
    <row r="20" spans="1:21" x14ac:dyDescent="0.2">
      <c r="B20" s="23" t="s">
        <v>117</v>
      </c>
      <c r="C20" s="33"/>
      <c r="D20" s="33"/>
      <c r="E20" s="161">
        <f t="shared" ref="E20:M20" si="7">E21</f>
        <v>2500</v>
      </c>
      <c r="F20" s="159">
        <f t="shared" si="7"/>
        <v>2396</v>
      </c>
      <c r="G20" s="161">
        <f t="shared" si="7"/>
        <v>0</v>
      </c>
      <c r="H20" s="159">
        <f t="shared" si="7"/>
        <v>0</v>
      </c>
      <c r="I20" s="161">
        <f t="shared" si="7"/>
        <v>0</v>
      </c>
      <c r="J20" s="159">
        <f t="shared" si="7"/>
        <v>0</v>
      </c>
      <c r="K20" s="161">
        <f t="shared" si="7"/>
        <v>0</v>
      </c>
      <c r="L20" s="159">
        <f t="shared" si="7"/>
        <v>0</v>
      </c>
      <c r="M20" s="226">
        <f t="shared" si="7"/>
        <v>2500</v>
      </c>
      <c r="N20" s="159">
        <f>F20+H20+J20+L20</f>
        <v>2396</v>
      </c>
      <c r="O20" s="7">
        <f t="shared" si="2"/>
        <v>-104</v>
      </c>
      <c r="P20" s="37">
        <f t="shared" si="3"/>
        <v>-4.1599999999999998E-2</v>
      </c>
      <c r="Q20" s="149"/>
      <c r="R20" s="179">
        <f>Q20/N20</f>
        <v>0</v>
      </c>
    </row>
    <row r="21" spans="1:21" x14ac:dyDescent="0.2">
      <c r="A21" s="42"/>
      <c r="B21" s="41"/>
      <c r="C21" s="40" t="s">
        <v>43</v>
      </c>
      <c r="D21" s="40"/>
      <c r="E21" s="127">
        <v>2500</v>
      </c>
      <c r="F21" s="131">
        <v>2396</v>
      </c>
      <c r="G21" s="127"/>
      <c r="H21" s="131"/>
      <c r="I21" s="127"/>
      <c r="J21" s="131"/>
      <c r="K21" s="127"/>
      <c r="L21" s="131"/>
      <c r="M21" s="152">
        <f>E21+G21+I21+K21</f>
        <v>2500</v>
      </c>
      <c r="N21" s="131">
        <f>F21+H21+J21+L21</f>
        <v>2396</v>
      </c>
      <c r="O21" s="35">
        <f t="shared" si="2"/>
        <v>-104</v>
      </c>
      <c r="P21" s="37">
        <f t="shared" si="3"/>
        <v>-4.1599999999999998E-2</v>
      </c>
      <c r="Q21" s="146"/>
      <c r="R21" s="181"/>
    </row>
    <row r="22" spans="1:21" x14ac:dyDescent="0.2">
      <c r="A22" s="9"/>
      <c r="B22" s="44"/>
      <c r="C22" s="6"/>
      <c r="D22" s="6"/>
      <c r="E22" s="125"/>
      <c r="F22" s="130"/>
      <c r="G22" s="125"/>
      <c r="H22" s="130"/>
      <c r="I22" s="125"/>
      <c r="J22" s="130"/>
      <c r="K22" s="125"/>
      <c r="L22" s="130"/>
      <c r="M22" s="154"/>
      <c r="N22" s="130"/>
      <c r="O22" s="7"/>
      <c r="P22" s="163"/>
      <c r="Q22" s="145"/>
      <c r="R22" s="183"/>
    </row>
    <row r="23" spans="1:21" ht="13.5" thickBot="1" x14ac:dyDescent="0.25">
      <c r="A23" s="49" t="s">
        <v>27</v>
      </c>
      <c r="B23" s="50"/>
      <c r="C23" s="50"/>
      <c r="D23" s="50"/>
      <c r="E23" s="124">
        <f t="shared" ref="E23:N23" si="8">E27+E30+E32+E34+E24</f>
        <v>875</v>
      </c>
      <c r="F23" s="129">
        <f t="shared" si="8"/>
        <v>1603</v>
      </c>
      <c r="G23" s="124">
        <f t="shared" si="8"/>
        <v>6875</v>
      </c>
      <c r="H23" s="129">
        <f t="shared" si="8"/>
        <v>6407</v>
      </c>
      <c r="I23" s="124">
        <f t="shared" si="8"/>
        <v>3950</v>
      </c>
      <c r="J23" s="129">
        <f t="shared" si="8"/>
        <v>4023</v>
      </c>
      <c r="K23" s="124">
        <f t="shared" si="8"/>
        <v>1375</v>
      </c>
      <c r="L23" s="129">
        <f t="shared" si="8"/>
        <v>1354</v>
      </c>
      <c r="M23" s="155">
        <f t="shared" si="8"/>
        <v>13075</v>
      </c>
      <c r="N23" s="129">
        <f t="shared" si="8"/>
        <v>13387</v>
      </c>
      <c r="O23" s="51">
        <f>N23-M23</f>
        <v>312</v>
      </c>
      <c r="P23" s="164">
        <f t="shared" ref="P23:P35" si="9">O23/M23</f>
        <v>2.3862332695984704E-2</v>
      </c>
      <c r="Q23" s="147"/>
      <c r="R23" s="184"/>
      <c r="U23" s="23"/>
    </row>
    <row r="24" spans="1:21" s="9" customFormat="1" x14ac:dyDescent="0.2">
      <c r="A24" s="38"/>
      <c r="B24" s="38" t="s">
        <v>120</v>
      </c>
      <c r="C24" s="33"/>
      <c r="D24" s="33"/>
      <c r="E24" s="158">
        <f t="shared" ref="E24:N24" si="10">SUM(E25:E26)</f>
        <v>0</v>
      </c>
      <c r="F24" s="159">
        <f t="shared" si="10"/>
        <v>0</v>
      </c>
      <c r="G24" s="158">
        <f t="shared" si="10"/>
        <v>0</v>
      </c>
      <c r="H24" s="159">
        <f t="shared" si="10"/>
        <v>0</v>
      </c>
      <c r="I24" s="158">
        <f t="shared" si="10"/>
        <v>2500</v>
      </c>
      <c r="J24" s="159">
        <f t="shared" si="10"/>
        <v>2499</v>
      </c>
      <c r="K24" s="158">
        <f t="shared" si="10"/>
        <v>500</v>
      </c>
      <c r="L24" s="159">
        <f t="shared" si="10"/>
        <v>501</v>
      </c>
      <c r="M24" s="228">
        <f t="shared" si="10"/>
        <v>3000</v>
      </c>
      <c r="N24" s="159">
        <f t="shared" si="10"/>
        <v>3000</v>
      </c>
      <c r="O24" s="7">
        <f>N24-M24</f>
        <v>0</v>
      </c>
      <c r="P24" s="37">
        <f t="shared" si="9"/>
        <v>0</v>
      </c>
      <c r="Q24" s="145">
        <v>0</v>
      </c>
      <c r="R24" s="179">
        <f>Q24/N24</f>
        <v>0</v>
      </c>
    </row>
    <row r="25" spans="1:21" s="22" customFormat="1" x14ac:dyDescent="0.2">
      <c r="A25" s="38"/>
      <c r="B25" s="38"/>
      <c r="C25" s="33" t="s">
        <v>43</v>
      </c>
      <c r="D25" s="33"/>
      <c r="E25" s="126"/>
      <c r="F25" s="130">
        <v>0</v>
      </c>
      <c r="G25" s="126">
        <v>0</v>
      </c>
      <c r="H25" s="130">
        <v>0</v>
      </c>
      <c r="I25" s="126">
        <v>1500</v>
      </c>
      <c r="J25" s="130">
        <v>1499</v>
      </c>
      <c r="K25" s="126">
        <v>500</v>
      </c>
      <c r="L25" s="130">
        <v>501</v>
      </c>
      <c r="M25" s="151">
        <f>E25+G25+I25+K25</f>
        <v>2000</v>
      </c>
      <c r="N25" s="130">
        <f>F25+H25+J25+L25</f>
        <v>2000</v>
      </c>
      <c r="O25" s="7">
        <f t="shared" ref="O25:O35" si="11">N25-M25</f>
        <v>0</v>
      </c>
      <c r="P25" s="37">
        <f t="shared" si="9"/>
        <v>0</v>
      </c>
      <c r="Q25" s="145"/>
      <c r="R25" s="179"/>
    </row>
    <row r="26" spans="1:21" x14ac:dyDescent="0.2">
      <c r="A26" s="41"/>
      <c r="B26" s="41"/>
      <c r="C26" s="40" t="s">
        <v>44</v>
      </c>
      <c r="D26" s="40"/>
      <c r="E26" s="127"/>
      <c r="F26" s="131">
        <v>0</v>
      </c>
      <c r="G26" s="127"/>
      <c r="H26" s="131">
        <v>0</v>
      </c>
      <c r="I26" s="127">
        <v>1000</v>
      </c>
      <c r="J26" s="131">
        <v>1000</v>
      </c>
      <c r="K26" s="127"/>
      <c r="L26" s="131">
        <v>0</v>
      </c>
      <c r="M26" s="152">
        <f>E26+G26+I26+K26</f>
        <v>1000</v>
      </c>
      <c r="N26" s="131">
        <f>F26+H26+J26+L26</f>
        <v>1000</v>
      </c>
      <c r="O26" s="35">
        <f t="shared" si="11"/>
        <v>0</v>
      </c>
      <c r="P26" s="140">
        <f t="shared" si="9"/>
        <v>0</v>
      </c>
      <c r="Q26" s="146"/>
      <c r="R26" s="181"/>
    </row>
    <row r="27" spans="1:21" x14ac:dyDescent="0.2">
      <c r="A27" s="38"/>
      <c r="B27" s="38" t="s">
        <v>3</v>
      </c>
      <c r="C27" s="33"/>
      <c r="D27" s="33"/>
      <c r="E27" s="158">
        <f t="shared" ref="E27:N27" si="12">SUM(E28:E29)</f>
        <v>500</v>
      </c>
      <c r="F27" s="159">
        <f t="shared" si="12"/>
        <v>1250</v>
      </c>
      <c r="G27" s="158">
        <f t="shared" si="12"/>
        <v>2000</v>
      </c>
      <c r="H27" s="159">
        <f t="shared" si="12"/>
        <v>1250</v>
      </c>
      <c r="I27" s="158">
        <f t="shared" si="12"/>
        <v>825</v>
      </c>
      <c r="J27" s="159">
        <f t="shared" si="12"/>
        <v>1000</v>
      </c>
      <c r="K27" s="158">
        <f t="shared" si="12"/>
        <v>500</v>
      </c>
      <c r="L27" s="159">
        <f t="shared" si="12"/>
        <v>500</v>
      </c>
      <c r="M27" s="228">
        <f t="shared" si="12"/>
        <v>3825</v>
      </c>
      <c r="N27" s="159">
        <f t="shared" si="12"/>
        <v>4000</v>
      </c>
      <c r="O27" s="7">
        <f t="shared" si="11"/>
        <v>175</v>
      </c>
      <c r="P27" s="37">
        <f t="shared" si="9"/>
        <v>4.5751633986928102E-2</v>
      </c>
      <c r="Q27" s="149">
        <v>0</v>
      </c>
      <c r="R27" s="179">
        <f>Q27/N27</f>
        <v>0</v>
      </c>
    </row>
    <row r="28" spans="1:21" x14ac:dyDescent="0.2">
      <c r="A28" s="38"/>
      <c r="B28" s="38"/>
      <c r="C28" s="33" t="s">
        <v>43</v>
      </c>
      <c r="D28" s="33"/>
      <c r="E28" s="126">
        <v>500</v>
      </c>
      <c r="F28" s="130">
        <v>500</v>
      </c>
      <c r="G28" s="126">
        <v>500</v>
      </c>
      <c r="H28" s="130">
        <v>500</v>
      </c>
      <c r="I28" s="126">
        <v>825</v>
      </c>
      <c r="J28" s="130">
        <v>1000</v>
      </c>
      <c r="K28" s="126">
        <v>500</v>
      </c>
      <c r="L28" s="130">
        <v>500</v>
      </c>
      <c r="M28" s="227">
        <f>E28+G28+I28+K28</f>
        <v>2325</v>
      </c>
      <c r="N28" s="130">
        <f>F28+H28+J28+L28</f>
        <v>2500</v>
      </c>
      <c r="O28" s="7">
        <f t="shared" si="11"/>
        <v>175</v>
      </c>
      <c r="P28" s="37">
        <f t="shared" si="9"/>
        <v>7.5268817204301078E-2</v>
      </c>
      <c r="Q28" s="149"/>
      <c r="R28" s="182"/>
    </row>
    <row r="29" spans="1:21" s="9" customFormat="1" x14ac:dyDescent="0.2">
      <c r="A29" s="41"/>
      <c r="B29" s="41"/>
      <c r="C29" s="40" t="s">
        <v>44</v>
      </c>
      <c r="D29" s="40"/>
      <c r="E29" s="127"/>
      <c r="F29" s="131">
        <v>750</v>
      </c>
      <c r="G29" s="127">
        <v>1500</v>
      </c>
      <c r="H29" s="131">
        <v>750</v>
      </c>
      <c r="I29" s="127"/>
      <c r="J29" s="131"/>
      <c r="K29" s="127"/>
      <c r="L29" s="131"/>
      <c r="M29" s="152">
        <f>E29+G29+I29+K29</f>
        <v>1500</v>
      </c>
      <c r="N29" s="131">
        <f>F29+H29+J29+L29</f>
        <v>1500</v>
      </c>
      <c r="O29" s="35">
        <f t="shared" si="11"/>
        <v>0</v>
      </c>
      <c r="P29" s="37">
        <f t="shared" si="9"/>
        <v>0</v>
      </c>
      <c r="Q29" s="146"/>
      <c r="R29" s="181"/>
    </row>
    <row r="30" spans="1:21" s="22" customFormat="1" x14ac:dyDescent="0.2">
      <c r="A30" s="38"/>
      <c r="B30" s="38" t="s">
        <v>114</v>
      </c>
      <c r="C30" s="33"/>
      <c r="D30" s="33"/>
      <c r="E30" s="158">
        <f t="shared" ref="E30:N30" si="13">SUM(E31:E31)</f>
        <v>0</v>
      </c>
      <c r="F30" s="159">
        <f t="shared" si="13"/>
        <v>0</v>
      </c>
      <c r="G30" s="158">
        <f t="shared" si="13"/>
        <v>1500</v>
      </c>
      <c r="H30" s="159">
        <f t="shared" si="13"/>
        <v>1658</v>
      </c>
      <c r="I30" s="158">
        <f t="shared" si="13"/>
        <v>0</v>
      </c>
      <c r="J30" s="159">
        <f t="shared" si="13"/>
        <v>0</v>
      </c>
      <c r="K30" s="158">
        <f t="shared" si="13"/>
        <v>0</v>
      </c>
      <c r="L30" s="159">
        <f t="shared" si="13"/>
        <v>0</v>
      </c>
      <c r="M30" s="228">
        <f t="shared" si="13"/>
        <v>1500</v>
      </c>
      <c r="N30" s="159">
        <f t="shared" si="13"/>
        <v>1658</v>
      </c>
      <c r="O30" s="7">
        <f t="shared" si="11"/>
        <v>158</v>
      </c>
      <c r="P30" s="163">
        <f t="shared" si="9"/>
        <v>0.10533333333333333</v>
      </c>
      <c r="Q30" s="149">
        <v>0</v>
      </c>
      <c r="R30" s="179">
        <f>Q30/N30</f>
        <v>0</v>
      </c>
    </row>
    <row r="31" spans="1:21" x14ac:dyDescent="0.2">
      <c r="A31" s="41"/>
      <c r="B31" s="41"/>
      <c r="C31" s="40" t="s">
        <v>44</v>
      </c>
      <c r="D31" s="40"/>
      <c r="E31" s="127"/>
      <c r="F31" s="131"/>
      <c r="G31" s="127">
        <v>1500</v>
      </c>
      <c r="H31" s="131">
        <v>1658</v>
      </c>
      <c r="I31" s="127"/>
      <c r="J31" s="131"/>
      <c r="K31" s="127"/>
      <c r="L31" s="131"/>
      <c r="M31" s="152">
        <f>E31+G31+I31+K31</f>
        <v>1500</v>
      </c>
      <c r="N31" s="131">
        <f>F31+H31+J31+L31</f>
        <v>1658</v>
      </c>
      <c r="O31" s="35">
        <f t="shared" si="11"/>
        <v>158</v>
      </c>
      <c r="P31" s="140">
        <f t="shared" si="9"/>
        <v>0.10533333333333333</v>
      </c>
      <c r="Q31" s="146"/>
      <c r="R31" s="181"/>
    </row>
    <row r="32" spans="1:21" x14ac:dyDescent="0.2">
      <c r="B32" s="38" t="s">
        <v>115</v>
      </c>
      <c r="C32" s="33"/>
      <c r="D32" s="33"/>
      <c r="E32" s="158">
        <f t="shared" ref="E32:N32" si="14">SUM(E33:E33)</f>
        <v>0</v>
      </c>
      <c r="F32" s="159">
        <f t="shared" si="14"/>
        <v>0</v>
      </c>
      <c r="G32" s="158">
        <f t="shared" si="14"/>
        <v>3000</v>
      </c>
      <c r="H32" s="159">
        <f t="shared" si="14"/>
        <v>3146</v>
      </c>
      <c r="I32" s="158">
        <f t="shared" si="14"/>
        <v>250</v>
      </c>
      <c r="J32" s="159">
        <f t="shared" si="14"/>
        <v>171</v>
      </c>
      <c r="K32" s="158">
        <f t="shared" si="14"/>
        <v>0</v>
      </c>
      <c r="L32" s="159">
        <f t="shared" si="14"/>
        <v>0</v>
      </c>
      <c r="M32" s="228">
        <f t="shared" si="14"/>
        <v>3250</v>
      </c>
      <c r="N32" s="159">
        <f t="shared" si="14"/>
        <v>3317</v>
      </c>
      <c r="O32" s="7">
        <f t="shared" si="11"/>
        <v>67</v>
      </c>
      <c r="P32" s="37">
        <f t="shared" si="9"/>
        <v>2.0615384615384615E-2</v>
      </c>
      <c r="Q32" s="145">
        <v>0</v>
      </c>
      <c r="R32" s="179">
        <f>Q32/N32</f>
        <v>0</v>
      </c>
    </row>
    <row r="33" spans="1:18" x14ac:dyDescent="0.2">
      <c r="A33" s="42"/>
      <c r="B33" s="41"/>
      <c r="C33" s="40" t="s">
        <v>43</v>
      </c>
      <c r="D33" s="40"/>
      <c r="E33" s="127"/>
      <c r="F33" s="166"/>
      <c r="G33" s="127">
        <v>3000</v>
      </c>
      <c r="H33" s="166">
        <v>3146</v>
      </c>
      <c r="I33" s="127">
        <v>250</v>
      </c>
      <c r="J33" s="166">
        <v>171</v>
      </c>
      <c r="K33" s="127"/>
      <c r="L33" s="166"/>
      <c r="M33" s="152">
        <f>E33+G33+I33+K33</f>
        <v>3250</v>
      </c>
      <c r="N33" s="166">
        <f>F33+H33+J33+L33</f>
        <v>3317</v>
      </c>
      <c r="O33" s="48">
        <f t="shared" si="11"/>
        <v>67</v>
      </c>
      <c r="P33" s="140">
        <f t="shared" si="9"/>
        <v>2.0615384615384615E-2</v>
      </c>
      <c r="Q33" s="167"/>
      <c r="R33" s="185"/>
    </row>
    <row r="34" spans="1:18" x14ac:dyDescent="0.2">
      <c r="B34" s="23" t="s">
        <v>117</v>
      </c>
      <c r="C34" s="33"/>
      <c r="D34" s="33"/>
      <c r="E34" s="161">
        <f t="shared" ref="E34:M34" si="15">E35</f>
        <v>375</v>
      </c>
      <c r="F34" s="159">
        <f t="shared" si="15"/>
        <v>353</v>
      </c>
      <c r="G34" s="161">
        <f t="shared" si="15"/>
        <v>375</v>
      </c>
      <c r="H34" s="159">
        <f t="shared" si="15"/>
        <v>353</v>
      </c>
      <c r="I34" s="161">
        <f t="shared" si="15"/>
        <v>375</v>
      </c>
      <c r="J34" s="159">
        <f t="shared" si="15"/>
        <v>353</v>
      </c>
      <c r="K34" s="161">
        <f t="shared" si="15"/>
        <v>375</v>
      </c>
      <c r="L34" s="159">
        <f t="shared" si="15"/>
        <v>353</v>
      </c>
      <c r="M34" s="226">
        <f t="shared" si="15"/>
        <v>1500</v>
      </c>
      <c r="N34" s="159">
        <f>F34+H34+J34+L34</f>
        <v>1412</v>
      </c>
      <c r="O34" s="7">
        <f t="shared" si="11"/>
        <v>-88</v>
      </c>
      <c r="P34" s="37">
        <f t="shared" si="9"/>
        <v>-5.8666666666666666E-2</v>
      </c>
      <c r="Q34" s="149"/>
      <c r="R34" s="179">
        <f>Q34/N34</f>
        <v>0</v>
      </c>
    </row>
    <row r="35" spans="1:18" x14ac:dyDescent="0.2">
      <c r="A35" s="42"/>
      <c r="B35" s="41"/>
      <c r="C35" s="40" t="s">
        <v>43</v>
      </c>
      <c r="D35" s="40"/>
      <c r="E35" s="127">
        <v>375</v>
      </c>
      <c r="F35" s="131">
        <v>353</v>
      </c>
      <c r="G35" s="127">
        <v>375</v>
      </c>
      <c r="H35" s="131">
        <v>353</v>
      </c>
      <c r="I35" s="127">
        <v>375</v>
      </c>
      <c r="J35" s="131">
        <v>353</v>
      </c>
      <c r="K35" s="127">
        <v>375</v>
      </c>
      <c r="L35" s="131">
        <v>353</v>
      </c>
      <c r="M35" s="152">
        <f>E35+G35+I35+K35</f>
        <v>1500</v>
      </c>
      <c r="N35" s="131">
        <f>F35+H35+J35+L35</f>
        <v>1412</v>
      </c>
      <c r="O35" s="35">
        <f t="shared" si="11"/>
        <v>-88</v>
      </c>
      <c r="P35" s="37">
        <f t="shared" si="9"/>
        <v>-5.8666666666666666E-2</v>
      </c>
      <c r="Q35" s="146"/>
      <c r="R35" s="181"/>
    </row>
    <row r="36" spans="1:18" x14ac:dyDescent="0.2">
      <c r="A36" s="13"/>
      <c r="B36" s="44"/>
      <c r="C36" s="6"/>
      <c r="D36" s="6"/>
      <c r="E36" s="128"/>
      <c r="F36" s="130"/>
      <c r="G36" s="128"/>
      <c r="H36" s="130"/>
      <c r="I36" s="128"/>
      <c r="J36" s="130"/>
      <c r="K36" s="128"/>
      <c r="L36" s="130"/>
      <c r="M36" s="156"/>
      <c r="N36" s="130"/>
      <c r="O36" s="7"/>
      <c r="P36" s="163"/>
      <c r="Q36" s="145"/>
      <c r="R36" s="183"/>
    </row>
    <row r="37" spans="1:18" s="9" customFormat="1" ht="13.5" thickBot="1" x14ac:dyDescent="0.25">
      <c r="A37" s="49" t="s">
        <v>28</v>
      </c>
      <c r="B37" s="50"/>
      <c r="C37" s="50"/>
      <c r="D37" s="50"/>
      <c r="E37" s="124">
        <f t="shared" ref="E37:N37" si="16">E38+E41+E44+E46+E49</f>
        <v>5900</v>
      </c>
      <c r="F37" s="129">
        <f t="shared" si="16"/>
        <v>5397</v>
      </c>
      <c r="G37" s="124">
        <f t="shared" si="16"/>
        <v>2950</v>
      </c>
      <c r="H37" s="129">
        <f t="shared" si="16"/>
        <v>3579</v>
      </c>
      <c r="I37" s="124">
        <f t="shared" si="16"/>
        <v>11320</v>
      </c>
      <c r="J37" s="129">
        <f t="shared" si="16"/>
        <v>11770</v>
      </c>
      <c r="K37" s="124">
        <f t="shared" si="16"/>
        <v>500</v>
      </c>
      <c r="L37" s="129">
        <f t="shared" si="16"/>
        <v>401</v>
      </c>
      <c r="M37" s="155">
        <f t="shared" si="16"/>
        <v>21170</v>
      </c>
      <c r="N37" s="129">
        <f t="shared" si="16"/>
        <v>21147</v>
      </c>
      <c r="O37" s="51">
        <f>N37-M37</f>
        <v>-23</v>
      </c>
      <c r="P37" s="137">
        <f>+O37/M37</f>
        <v>-1.0864430798299481E-3</v>
      </c>
      <c r="Q37" s="147"/>
      <c r="R37" s="184"/>
    </row>
    <row r="38" spans="1:18" s="9" customFormat="1" x14ac:dyDescent="0.2">
      <c r="A38" s="38"/>
      <c r="B38" s="38" t="s">
        <v>116</v>
      </c>
      <c r="C38" s="33"/>
      <c r="D38" s="33"/>
      <c r="E38" s="161">
        <f>SUM(E39:E40)</f>
        <v>0</v>
      </c>
      <c r="F38" s="168">
        <f>F39+F40</f>
        <v>0</v>
      </c>
      <c r="G38" s="161">
        <f>SUM(G39:G40)</f>
        <v>450</v>
      </c>
      <c r="H38" s="168">
        <f>H39+H40</f>
        <v>500</v>
      </c>
      <c r="I38" s="161">
        <f>SUM(I39:I40)</f>
        <v>1600</v>
      </c>
      <c r="J38" s="168">
        <f>J39+J40</f>
        <v>1500</v>
      </c>
      <c r="K38" s="161">
        <f>SUM(K39:K40)</f>
        <v>0</v>
      </c>
      <c r="L38" s="168">
        <f>L39+L40</f>
        <v>0</v>
      </c>
      <c r="M38" s="227">
        <f t="shared" ref="M38:N40" si="17">E38+G38+I38+K38</f>
        <v>2050</v>
      </c>
      <c r="N38" s="168">
        <f t="shared" si="17"/>
        <v>2000</v>
      </c>
      <c r="O38" s="47">
        <f>N38-M38</f>
        <v>-50</v>
      </c>
      <c r="P38" s="56">
        <f>+O38/M38</f>
        <v>-2.4390243902439025E-2</v>
      </c>
      <c r="Q38" s="145">
        <v>0</v>
      </c>
      <c r="R38" s="179">
        <f>Q38/N38</f>
        <v>0</v>
      </c>
    </row>
    <row r="39" spans="1:18" x14ac:dyDescent="0.2">
      <c r="A39" s="38"/>
      <c r="B39" s="38"/>
      <c r="C39" s="33" t="s">
        <v>43</v>
      </c>
      <c r="D39" s="33"/>
      <c r="E39" s="126"/>
      <c r="F39" s="165"/>
      <c r="G39" s="126"/>
      <c r="H39" s="165"/>
      <c r="I39" s="126">
        <v>1600</v>
      </c>
      <c r="J39" s="165">
        <v>1500</v>
      </c>
      <c r="K39" s="126"/>
      <c r="L39" s="165"/>
      <c r="M39" s="151">
        <f t="shared" si="17"/>
        <v>1600</v>
      </c>
      <c r="N39" s="165">
        <f t="shared" si="17"/>
        <v>1500</v>
      </c>
      <c r="O39" s="47">
        <f t="shared" ref="O39:O45" si="18">N39-M39</f>
        <v>-100</v>
      </c>
      <c r="P39" s="56">
        <f t="shared" ref="P39:P45" si="19">O39/M39</f>
        <v>-6.25E-2</v>
      </c>
      <c r="Q39" s="145"/>
    </row>
    <row r="40" spans="1:18" x14ac:dyDescent="0.2">
      <c r="A40" s="41"/>
      <c r="B40" s="41"/>
      <c r="C40" s="40" t="s">
        <v>44</v>
      </c>
      <c r="D40" s="40"/>
      <c r="E40" s="127"/>
      <c r="F40" s="166"/>
      <c r="G40" s="127">
        <v>450</v>
      </c>
      <c r="H40" s="166">
        <v>500</v>
      </c>
      <c r="I40" s="127"/>
      <c r="J40" s="166"/>
      <c r="K40" s="127"/>
      <c r="L40" s="166"/>
      <c r="M40" s="152">
        <f t="shared" si="17"/>
        <v>450</v>
      </c>
      <c r="N40" s="166">
        <f t="shared" si="17"/>
        <v>500</v>
      </c>
      <c r="O40" s="48">
        <f t="shared" si="18"/>
        <v>50</v>
      </c>
      <c r="P40" s="56">
        <f t="shared" si="19"/>
        <v>0.1111111111111111</v>
      </c>
      <c r="Q40" s="146"/>
      <c r="R40" s="181"/>
    </row>
    <row r="41" spans="1:18" x14ac:dyDescent="0.2">
      <c r="A41" s="38"/>
      <c r="B41" s="38" t="s">
        <v>4</v>
      </c>
      <c r="C41" s="33"/>
      <c r="D41" s="33"/>
      <c r="E41" s="161">
        <f>SUM(E42:E43)</f>
        <v>4000</v>
      </c>
      <c r="F41" s="168">
        <f>F42+F43</f>
        <v>3897</v>
      </c>
      <c r="G41" s="161">
        <f>SUM(G42:G43)</f>
        <v>2000</v>
      </c>
      <c r="H41" s="168">
        <f>H42+H43</f>
        <v>2579</v>
      </c>
      <c r="I41" s="161">
        <f>SUM(I42:I43)</f>
        <v>4000</v>
      </c>
      <c r="J41" s="168">
        <f>J42+J43</f>
        <v>4524</v>
      </c>
      <c r="K41" s="161">
        <f>SUM(K42:K43)</f>
        <v>0</v>
      </c>
      <c r="L41" s="168">
        <f>L42+L43</f>
        <v>0</v>
      </c>
      <c r="M41" s="226">
        <f>SUM(M42:M43)</f>
        <v>10000</v>
      </c>
      <c r="N41" s="168">
        <f>N42+N43</f>
        <v>11000</v>
      </c>
      <c r="O41" s="47">
        <f t="shared" si="18"/>
        <v>1000</v>
      </c>
      <c r="P41" s="174">
        <f t="shared" si="19"/>
        <v>0.1</v>
      </c>
      <c r="Q41" s="149">
        <v>0</v>
      </c>
      <c r="R41" s="179">
        <f>Q41/N41</f>
        <v>0</v>
      </c>
    </row>
    <row r="42" spans="1:18" x14ac:dyDescent="0.2">
      <c r="A42" s="38"/>
      <c r="B42" s="38"/>
      <c r="C42" s="33" t="s">
        <v>43</v>
      </c>
      <c r="D42" s="33"/>
      <c r="E42" s="126">
        <v>4000</v>
      </c>
      <c r="F42" s="165">
        <v>3897</v>
      </c>
      <c r="G42" s="126">
        <v>2000</v>
      </c>
      <c r="H42" s="165">
        <v>2579</v>
      </c>
      <c r="I42" s="126"/>
      <c r="J42" s="165"/>
      <c r="K42" s="126"/>
      <c r="L42" s="165"/>
      <c r="M42" s="151">
        <f>E42+G42+I42+K42</f>
        <v>6000</v>
      </c>
      <c r="N42" s="165">
        <f>F42+H42+J42+L42</f>
        <v>6476</v>
      </c>
      <c r="O42" s="47">
        <f t="shared" si="18"/>
        <v>476</v>
      </c>
      <c r="P42" s="56">
        <f t="shared" si="19"/>
        <v>7.9333333333333339E-2</v>
      </c>
      <c r="Q42" s="149"/>
      <c r="R42" s="182"/>
    </row>
    <row r="43" spans="1:18" x14ac:dyDescent="0.2">
      <c r="A43" s="41"/>
      <c r="B43" s="41"/>
      <c r="C43" s="40" t="s">
        <v>44</v>
      </c>
      <c r="D43" s="40"/>
      <c r="E43" s="127"/>
      <c r="F43" s="166"/>
      <c r="G43" s="127"/>
      <c r="H43" s="166"/>
      <c r="I43" s="127">
        <v>4000</v>
      </c>
      <c r="J43" s="166">
        <v>4524</v>
      </c>
      <c r="K43" s="127">
        <v>0</v>
      </c>
      <c r="L43" s="166">
        <v>0</v>
      </c>
      <c r="M43" s="152">
        <f>E43+G43+I43+K43</f>
        <v>4000</v>
      </c>
      <c r="N43" s="166">
        <f>F43+H43+J43+L43</f>
        <v>4524</v>
      </c>
      <c r="O43" s="48">
        <f t="shared" si="18"/>
        <v>524</v>
      </c>
      <c r="P43" s="138">
        <f t="shared" si="19"/>
        <v>0.13100000000000001</v>
      </c>
      <c r="Q43" s="146"/>
      <c r="R43" s="181"/>
    </row>
    <row r="44" spans="1:18" x14ac:dyDescent="0.2">
      <c r="A44" s="38"/>
      <c r="B44" s="38" t="s">
        <v>5</v>
      </c>
      <c r="C44" s="33"/>
      <c r="D44" s="33"/>
      <c r="E44" s="161">
        <f>SUM(E45:E45)</f>
        <v>900</v>
      </c>
      <c r="F44" s="168">
        <f>F45</f>
        <v>1000</v>
      </c>
      <c r="G44" s="161">
        <f t="shared" ref="G44:N44" si="20">G45</f>
        <v>0</v>
      </c>
      <c r="H44" s="168">
        <f t="shared" si="20"/>
        <v>0</v>
      </c>
      <c r="I44" s="161">
        <f t="shared" si="20"/>
        <v>2345</v>
      </c>
      <c r="J44" s="168">
        <f t="shared" si="20"/>
        <v>1986</v>
      </c>
      <c r="K44" s="161">
        <f t="shared" si="20"/>
        <v>0</v>
      </c>
      <c r="L44" s="168">
        <f t="shared" si="20"/>
        <v>0</v>
      </c>
      <c r="M44" s="226">
        <f>SUM(M45:M45)</f>
        <v>3245</v>
      </c>
      <c r="N44" s="168">
        <f t="shared" si="20"/>
        <v>2986</v>
      </c>
      <c r="O44" s="47">
        <f t="shared" si="18"/>
        <v>-259</v>
      </c>
      <c r="P44" s="56">
        <f t="shared" si="19"/>
        <v>-7.9815100154083204E-2</v>
      </c>
      <c r="Q44" s="149">
        <v>0</v>
      </c>
      <c r="R44" s="179">
        <f>Q44/N44</f>
        <v>0</v>
      </c>
    </row>
    <row r="45" spans="1:18" x14ac:dyDescent="0.2">
      <c r="A45" s="41"/>
      <c r="B45" s="41"/>
      <c r="C45" s="40" t="s">
        <v>43</v>
      </c>
      <c r="D45" s="40"/>
      <c r="E45" s="127">
        <v>900</v>
      </c>
      <c r="F45" s="166">
        <v>1000</v>
      </c>
      <c r="G45" s="127"/>
      <c r="H45" s="166"/>
      <c r="I45" s="127">
        <v>2345</v>
      </c>
      <c r="J45" s="166">
        <v>1986</v>
      </c>
      <c r="K45" s="127"/>
      <c r="L45" s="166"/>
      <c r="M45" s="152">
        <f>E45+G45+I45+K45</f>
        <v>3245</v>
      </c>
      <c r="N45" s="166">
        <f>F45+H45+J45+L45</f>
        <v>2986</v>
      </c>
      <c r="O45" s="48">
        <f t="shared" si="18"/>
        <v>-259</v>
      </c>
      <c r="P45" s="138">
        <f t="shared" si="19"/>
        <v>-7.9815100154083204E-2</v>
      </c>
      <c r="Q45" s="146"/>
      <c r="R45" s="181"/>
    </row>
    <row r="46" spans="1:18" x14ac:dyDescent="0.2">
      <c r="B46" s="38" t="s">
        <v>115</v>
      </c>
      <c r="C46" s="33"/>
      <c r="D46" s="33"/>
      <c r="E46" s="161">
        <f>SUM(E47:E48)</f>
        <v>1000</v>
      </c>
      <c r="F46" s="168">
        <f>F47+F48</f>
        <v>500</v>
      </c>
      <c r="G46" s="161">
        <f>SUM(G47:G48)</f>
        <v>500</v>
      </c>
      <c r="H46" s="168">
        <f>H47+H48</f>
        <v>500</v>
      </c>
      <c r="I46" s="161">
        <v>2000</v>
      </c>
      <c r="J46" s="168">
        <f>J47+J48</f>
        <v>2599</v>
      </c>
      <c r="K46" s="161">
        <f>SUM(K47:K48)</f>
        <v>500</v>
      </c>
      <c r="L46" s="168">
        <f>L47+L48</f>
        <v>401</v>
      </c>
      <c r="M46" s="153">
        <f>SUM(M47:M48)</f>
        <v>4500</v>
      </c>
      <c r="N46" s="168">
        <f>F46+H46+J46+L46</f>
        <v>4000</v>
      </c>
      <c r="O46" s="47">
        <f>N46-M46</f>
        <v>-500</v>
      </c>
      <c r="P46" s="56">
        <f>+O46/M46</f>
        <v>-0.1111111111111111</v>
      </c>
      <c r="Q46" s="145">
        <v>0</v>
      </c>
      <c r="R46" s="179">
        <f>Q46/N46</f>
        <v>0</v>
      </c>
    </row>
    <row r="47" spans="1:18" x14ac:dyDescent="0.2">
      <c r="B47" s="38"/>
      <c r="C47" s="33" t="s">
        <v>43</v>
      </c>
      <c r="D47" s="33"/>
      <c r="E47" s="126">
        <v>1000</v>
      </c>
      <c r="F47" s="165">
        <v>500</v>
      </c>
      <c r="G47" s="126">
        <v>500</v>
      </c>
      <c r="H47" s="165">
        <v>500</v>
      </c>
      <c r="I47" s="126">
        <v>0</v>
      </c>
      <c r="J47" s="165">
        <v>0</v>
      </c>
      <c r="K47" s="126">
        <v>0</v>
      </c>
      <c r="L47" s="165">
        <v>0</v>
      </c>
      <c r="M47" s="151">
        <f>E47+G47+I47+K47</f>
        <v>1500</v>
      </c>
      <c r="N47" s="165">
        <f>F47+H47+J47+L47</f>
        <v>1000</v>
      </c>
      <c r="O47" s="47">
        <f t="shared" ref="O47:O50" si="21">N47-M47</f>
        <v>-500</v>
      </c>
      <c r="P47" s="56">
        <f>O47/M47</f>
        <v>-0.33333333333333331</v>
      </c>
      <c r="Q47" s="145"/>
    </row>
    <row r="48" spans="1:18" x14ac:dyDescent="0.2">
      <c r="A48" s="42"/>
      <c r="B48" s="41"/>
      <c r="C48" s="40" t="s">
        <v>44</v>
      </c>
      <c r="D48" s="40"/>
      <c r="E48" s="127"/>
      <c r="F48" s="166"/>
      <c r="G48" s="127"/>
      <c r="H48" s="166"/>
      <c r="I48" s="127">
        <v>2500</v>
      </c>
      <c r="J48" s="166">
        <v>2599</v>
      </c>
      <c r="K48" s="127">
        <v>500</v>
      </c>
      <c r="L48" s="166">
        <v>401</v>
      </c>
      <c r="M48" s="152">
        <f>E48+G48+I48+K48</f>
        <v>3000</v>
      </c>
      <c r="N48" s="166">
        <f>F48+H48+J48+L48</f>
        <v>3000</v>
      </c>
      <c r="O48" s="48">
        <f t="shared" si="21"/>
        <v>0</v>
      </c>
      <c r="P48" s="138">
        <f>O48/M48</f>
        <v>0</v>
      </c>
      <c r="Q48" s="146"/>
      <c r="R48" s="186"/>
    </row>
    <row r="49" spans="1:18" x14ac:dyDescent="0.2">
      <c r="B49" s="23" t="s">
        <v>117</v>
      </c>
      <c r="C49" s="33"/>
      <c r="D49" s="33"/>
      <c r="E49" s="161">
        <f t="shared" ref="E49:M49" si="22">E50</f>
        <v>0</v>
      </c>
      <c r="F49" s="168">
        <f t="shared" si="22"/>
        <v>0</v>
      </c>
      <c r="G49" s="161">
        <f t="shared" si="22"/>
        <v>0</v>
      </c>
      <c r="H49" s="168">
        <f t="shared" si="22"/>
        <v>0</v>
      </c>
      <c r="I49" s="161">
        <f t="shared" si="22"/>
        <v>1375</v>
      </c>
      <c r="J49" s="168">
        <f t="shared" si="22"/>
        <v>1161</v>
      </c>
      <c r="K49" s="161">
        <f t="shared" si="22"/>
        <v>0</v>
      </c>
      <c r="L49" s="168">
        <f t="shared" si="22"/>
        <v>0</v>
      </c>
      <c r="M49" s="226">
        <f t="shared" si="22"/>
        <v>1375</v>
      </c>
      <c r="N49" s="165">
        <f>F49+H49+J49+L49</f>
        <v>1161</v>
      </c>
      <c r="O49" s="47">
        <f t="shared" si="21"/>
        <v>-214</v>
      </c>
      <c r="P49" s="56">
        <f>O49/M49</f>
        <v>-0.15563636363636363</v>
      </c>
      <c r="Q49" s="149"/>
      <c r="R49" s="179">
        <f>Q49/N49</f>
        <v>0</v>
      </c>
    </row>
    <row r="50" spans="1:18" x14ac:dyDescent="0.2">
      <c r="A50" s="42"/>
      <c r="B50" s="41"/>
      <c r="C50" s="40" t="s">
        <v>43</v>
      </c>
      <c r="D50" s="40"/>
      <c r="E50" s="127">
        <v>0</v>
      </c>
      <c r="F50" s="166">
        <v>0</v>
      </c>
      <c r="G50" s="127">
        <v>0</v>
      </c>
      <c r="H50" s="166">
        <v>0</v>
      </c>
      <c r="I50" s="127">
        <v>1375</v>
      </c>
      <c r="J50" s="166">
        <v>1161</v>
      </c>
      <c r="K50" s="127">
        <v>0</v>
      </c>
      <c r="L50" s="166"/>
      <c r="M50" s="152">
        <f>E50+G50+I50+K50</f>
        <v>1375</v>
      </c>
      <c r="N50" s="166">
        <f>F50+H50+J50+L50</f>
        <v>1161</v>
      </c>
      <c r="O50" s="48">
        <f t="shared" si="21"/>
        <v>-214</v>
      </c>
      <c r="P50" s="138">
        <f>O50/M50</f>
        <v>-0.15563636363636363</v>
      </c>
      <c r="Q50" s="146"/>
      <c r="R50" s="181"/>
    </row>
    <row r="51" spans="1:18" x14ac:dyDescent="0.2">
      <c r="A51" s="13"/>
      <c r="B51" s="44"/>
      <c r="C51" s="6"/>
      <c r="D51" s="6"/>
      <c r="E51" s="126"/>
      <c r="F51" s="165"/>
      <c r="G51" s="126"/>
      <c r="H51" s="165"/>
      <c r="I51" s="126"/>
      <c r="J51" s="165"/>
      <c r="K51" s="126"/>
      <c r="L51" s="165"/>
      <c r="M51" s="151"/>
      <c r="N51" s="165"/>
      <c r="O51" s="47"/>
      <c r="P51" s="56"/>
      <c r="Q51" s="145"/>
      <c r="R51" s="183"/>
    </row>
    <row r="52" spans="1:18" ht="13.5" thickBot="1" x14ac:dyDescent="0.25">
      <c r="A52" s="49" t="s">
        <v>29</v>
      </c>
      <c r="B52" s="50"/>
      <c r="C52" s="50"/>
      <c r="D52" s="50"/>
      <c r="E52" s="169">
        <f>E53+E56</f>
        <v>1698</v>
      </c>
      <c r="F52" s="170">
        <f t="shared" ref="F52:L52" si="23">F53+F56</f>
        <v>1754</v>
      </c>
      <c r="G52" s="169">
        <f t="shared" si="23"/>
        <v>4600</v>
      </c>
      <c r="H52" s="170">
        <f>H53+H56</f>
        <v>3787</v>
      </c>
      <c r="I52" s="169">
        <f t="shared" si="23"/>
        <v>7500</v>
      </c>
      <c r="J52" s="170">
        <f>J53+J56</f>
        <v>7551</v>
      </c>
      <c r="K52" s="169">
        <f t="shared" si="23"/>
        <v>1500</v>
      </c>
      <c r="L52" s="170">
        <f t="shared" si="23"/>
        <v>1786</v>
      </c>
      <c r="M52" s="171">
        <f>M53+M56</f>
        <v>15298</v>
      </c>
      <c r="N52" s="170">
        <f>N53+N56</f>
        <v>14878</v>
      </c>
      <c r="O52" s="172">
        <f>N52-M52</f>
        <v>-420</v>
      </c>
      <c r="P52" s="173">
        <f>+O52/M52</f>
        <v>-2.745456922473526E-2</v>
      </c>
      <c r="Q52" s="147"/>
      <c r="R52" s="184"/>
    </row>
    <row r="53" spans="1:18" x14ac:dyDescent="0.2">
      <c r="A53" s="38"/>
      <c r="B53" s="38" t="s">
        <v>48</v>
      </c>
      <c r="C53" s="33"/>
      <c r="D53" s="33"/>
      <c r="E53" s="161">
        <f>SUM(E54:E55)</f>
        <v>0</v>
      </c>
      <c r="F53" s="168">
        <f>F54+F55</f>
        <v>0</v>
      </c>
      <c r="G53" s="161">
        <f>SUM(G54:G55)</f>
        <v>4600</v>
      </c>
      <c r="H53" s="168">
        <f>H54+H55</f>
        <v>3787</v>
      </c>
      <c r="I53" s="161">
        <f>SUM(I54:I55)</f>
        <v>4500</v>
      </c>
      <c r="J53" s="168">
        <f>J54+J55</f>
        <v>5041</v>
      </c>
      <c r="K53" s="161">
        <f>SUM(K54:K55)</f>
        <v>1500</v>
      </c>
      <c r="L53" s="168">
        <f>L54+L55</f>
        <v>1786</v>
      </c>
      <c r="M53" s="226">
        <f>SUM(M54:M55)</f>
        <v>10600</v>
      </c>
      <c r="N53" s="165">
        <f t="shared" ref="N53:N58" si="24">F53+H53+J53+L53</f>
        <v>10614</v>
      </c>
      <c r="O53" s="47">
        <f t="shared" ref="O53:O58" si="25">N53-M53</f>
        <v>14</v>
      </c>
      <c r="P53" s="56">
        <f t="shared" ref="P53:P58" si="26">O53/M53</f>
        <v>1.3207547169811322E-3</v>
      </c>
      <c r="Q53" s="145"/>
      <c r="R53" s="179">
        <f>Q53/N53</f>
        <v>0</v>
      </c>
    </row>
    <row r="54" spans="1:18" x14ac:dyDescent="0.2">
      <c r="A54" s="38"/>
      <c r="B54" s="38"/>
      <c r="C54" s="33" t="s">
        <v>43</v>
      </c>
      <c r="D54" s="33"/>
      <c r="E54" s="126">
        <v>0</v>
      </c>
      <c r="F54" s="165">
        <v>0</v>
      </c>
      <c r="G54" s="126"/>
      <c r="H54" s="165"/>
      <c r="I54" s="126">
        <v>4500</v>
      </c>
      <c r="J54" s="165">
        <v>5041</v>
      </c>
      <c r="K54" s="126"/>
      <c r="L54" s="165"/>
      <c r="M54" s="151">
        <f>E54+G54+I54+K54</f>
        <v>4500</v>
      </c>
      <c r="N54" s="165">
        <f t="shared" si="24"/>
        <v>5041</v>
      </c>
      <c r="O54" s="47">
        <f t="shared" si="25"/>
        <v>541</v>
      </c>
      <c r="P54" s="56">
        <f t="shared" si="26"/>
        <v>0.12022222222222222</v>
      </c>
      <c r="Q54" s="145">
        <v>0</v>
      </c>
    </row>
    <row r="55" spans="1:18" x14ac:dyDescent="0.2">
      <c r="A55" s="41"/>
      <c r="B55" s="41"/>
      <c r="C55" s="40" t="s">
        <v>44</v>
      </c>
      <c r="D55" s="40"/>
      <c r="E55" s="127"/>
      <c r="F55" s="166"/>
      <c r="G55" s="127">
        <v>4600</v>
      </c>
      <c r="H55" s="166">
        <v>3787</v>
      </c>
      <c r="I55" s="127"/>
      <c r="J55" s="166"/>
      <c r="K55" s="127">
        <v>1500</v>
      </c>
      <c r="L55" s="166">
        <v>1786</v>
      </c>
      <c r="M55" s="152">
        <f>E55+G55+I55+K55</f>
        <v>6100</v>
      </c>
      <c r="N55" s="166">
        <f t="shared" si="24"/>
        <v>5573</v>
      </c>
      <c r="O55" s="48">
        <f t="shared" si="25"/>
        <v>-527</v>
      </c>
      <c r="P55" s="56">
        <f t="shared" si="26"/>
        <v>-8.6393442622950817E-2</v>
      </c>
      <c r="Q55" s="146">
        <v>0</v>
      </c>
      <c r="R55" s="181"/>
    </row>
    <row r="56" spans="1:18" x14ac:dyDescent="0.2">
      <c r="B56" s="38" t="s">
        <v>49</v>
      </c>
      <c r="C56" s="33"/>
      <c r="D56" s="33"/>
      <c r="E56" s="161">
        <f>SUM(E57:E58)</f>
        <v>1698</v>
      </c>
      <c r="F56" s="168">
        <f>F57+F58</f>
        <v>1754</v>
      </c>
      <c r="G56" s="161">
        <f>SUM(G57:G58)</f>
        <v>0</v>
      </c>
      <c r="H56" s="168">
        <f>H57+H58</f>
        <v>0</v>
      </c>
      <c r="I56" s="161">
        <f>SUM(I57:I58)</f>
        <v>3000</v>
      </c>
      <c r="J56" s="168">
        <f>J57+J58</f>
        <v>2510</v>
      </c>
      <c r="K56" s="161">
        <f>SUM(K57:K58)</f>
        <v>0</v>
      </c>
      <c r="L56" s="168">
        <f>L57+L58</f>
        <v>0</v>
      </c>
      <c r="M56" s="226">
        <f>SUM(M57:M58)</f>
        <v>4698</v>
      </c>
      <c r="N56" s="165">
        <f t="shared" si="24"/>
        <v>4264</v>
      </c>
      <c r="O56" s="47">
        <f t="shared" si="25"/>
        <v>-434</v>
      </c>
      <c r="P56" s="174">
        <f t="shared" si="26"/>
        <v>-9.2379736057896983E-2</v>
      </c>
      <c r="Q56" s="145"/>
      <c r="R56" s="179">
        <f>Q56/N56</f>
        <v>0</v>
      </c>
    </row>
    <row r="57" spans="1:18" x14ac:dyDescent="0.2">
      <c r="B57" s="38"/>
      <c r="C57" s="33" t="s">
        <v>43</v>
      </c>
      <c r="D57" s="33"/>
      <c r="E57" s="126">
        <v>1698</v>
      </c>
      <c r="F57" s="165">
        <v>1754</v>
      </c>
      <c r="G57" s="126"/>
      <c r="H57" s="165"/>
      <c r="I57" s="126"/>
      <c r="J57" s="165"/>
      <c r="K57" s="126"/>
      <c r="L57" s="165"/>
      <c r="M57" s="151">
        <f>E57+G57+I57+K57</f>
        <v>1698</v>
      </c>
      <c r="N57" s="165">
        <f t="shared" si="24"/>
        <v>1754</v>
      </c>
      <c r="O57" s="47">
        <f t="shared" si="25"/>
        <v>56</v>
      </c>
      <c r="P57" s="56">
        <f t="shared" si="26"/>
        <v>3.2979976442873968E-2</v>
      </c>
      <c r="Q57" s="145">
        <v>0</v>
      </c>
    </row>
    <row r="58" spans="1:18" x14ac:dyDescent="0.2">
      <c r="A58" s="42"/>
      <c r="B58" s="41"/>
      <c r="C58" s="40" t="s">
        <v>44</v>
      </c>
      <c r="D58" s="40"/>
      <c r="E58" s="127"/>
      <c r="F58" s="166"/>
      <c r="G58" s="127"/>
      <c r="H58" s="166"/>
      <c r="I58" s="127">
        <v>3000</v>
      </c>
      <c r="J58" s="166">
        <v>2510</v>
      </c>
      <c r="K58" s="127"/>
      <c r="L58" s="166"/>
      <c r="M58" s="152">
        <f>E58+G58+I58+K58</f>
        <v>3000</v>
      </c>
      <c r="N58" s="166">
        <f t="shared" si="24"/>
        <v>2510</v>
      </c>
      <c r="O58" s="48">
        <f t="shared" si="25"/>
        <v>-490</v>
      </c>
      <c r="P58" s="138">
        <f t="shared" si="26"/>
        <v>-0.16333333333333333</v>
      </c>
      <c r="Q58" s="146">
        <v>0</v>
      </c>
      <c r="R58" s="181"/>
    </row>
    <row r="59" spans="1:18" ht="13.5" thickBot="1" x14ac:dyDescent="0.25">
      <c r="A59" s="45" t="s">
        <v>23</v>
      </c>
      <c r="B59" s="46"/>
      <c r="C59" s="46"/>
      <c r="D59" s="46"/>
      <c r="E59" s="175">
        <f t="shared" ref="E59:N59" si="27">E52+E37+E23+E7</f>
        <v>14223</v>
      </c>
      <c r="F59" s="176">
        <f t="shared" si="27"/>
        <v>14540</v>
      </c>
      <c r="G59" s="175">
        <f t="shared" si="27"/>
        <v>17675</v>
      </c>
      <c r="H59" s="176">
        <f t="shared" si="27"/>
        <v>16767</v>
      </c>
      <c r="I59" s="175">
        <f t="shared" si="27"/>
        <v>26270</v>
      </c>
      <c r="J59" s="176">
        <f t="shared" si="27"/>
        <v>27482</v>
      </c>
      <c r="K59" s="175">
        <f t="shared" si="27"/>
        <v>6125</v>
      </c>
      <c r="L59" s="176">
        <f t="shared" si="27"/>
        <v>6062</v>
      </c>
      <c r="M59" s="177">
        <f t="shared" si="27"/>
        <v>64793</v>
      </c>
      <c r="N59" s="176">
        <f t="shared" si="27"/>
        <v>64851</v>
      </c>
      <c r="O59" s="172">
        <f>N59-M59</f>
        <v>58</v>
      </c>
      <c r="P59" s="178">
        <f>+O59/M59</f>
        <v>8.951584276079206E-4</v>
      </c>
      <c r="Q59" s="148"/>
      <c r="R59" s="180"/>
    </row>
    <row r="60" spans="1:18" x14ac:dyDescent="0.2">
      <c r="A60" s="55" t="s">
        <v>33</v>
      </c>
      <c r="B60" s="55"/>
      <c r="C60" s="55"/>
      <c r="D60" s="3" t="s">
        <v>42</v>
      </c>
      <c r="E60" s="57" t="s">
        <v>47</v>
      </c>
      <c r="F60" s="4">
        <f>F59-E59</f>
        <v>317</v>
      </c>
      <c r="G60" s="3"/>
      <c r="H60" s="4">
        <f>H59-G59</f>
        <v>-908</v>
      </c>
      <c r="I60" s="3"/>
      <c r="J60" s="4">
        <f>J59-I59</f>
        <v>1212</v>
      </c>
      <c r="K60" s="3"/>
      <c r="L60" s="4">
        <f>L59-K59</f>
        <v>-63</v>
      </c>
      <c r="M60" s="157"/>
      <c r="N60" s="4">
        <f>N59-M59</f>
        <v>58</v>
      </c>
      <c r="O60" s="4"/>
      <c r="P60" s="3"/>
    </row>
    <row r="61" spans="1:18" x14ac:dyDescent="0.2">
      <c r="A61" s="55"/>
      <c r="B61" s="55"/>
      <c r="C61" s="55"/>
      <c r="D61" s="4" t="s">
        <v>41</v>
      </c>
      <c r="E61" s="58" t="s">
        <v>47</v>
      </c>
      <c r="F61" s="43">
        <f>+F60/E59</f>
        <v>2.2287843633551289E-2</v>
      </c>
      <c r="G61" s="4"/>
      <c r="H61" s="43">
        <f>+H60/G59</f>
        <v>-5.1371994342291373E-2</v>
      </c>
      <c r="I61" s="4"/>
      <c r="J61" s="43">
        <f>+J60/I59</f>
        <v>4.6136277122192614E-2</v>
      </c>
      <c r="K61" s="4"/>
      <c r="L61" s="43">
        <f>+L60/K59</f>
        <v>-1.0285714285714285E-2</v>
      </c>
      <c r="M61" s="157"/>
      <c r="N61" s="43">
        <f>+N60/M59</f>
        <v>8.951584276079206E-4</v>
      </c>
      <c r="O61" s="3"/>
      <c r="P61" s="3"/>
      <c r="Q61" s="3"/>
      <c r="R61" s="43"/>
    </row>
    <row r="62" spans="1:18" x14ac:dyDescent="0.2">
      <c r="A62" s="22"/>
      <c r="D62" s="23"/>
      <c r="E62" s="23"/>
      <c r="F62" s="24"/>
      <c r="G62" s="24"/>
      <c r="H62" s="24"/>
      <c r="I62" s="24"/>
      <c r="J62" s="24"/>
      <c r="K62" s="24"/>
      <c r="L62" s="24"/>
      <c r="M62" s="24"/>
      <c r="N62" s="225"/>
      <c r="O62" s="5"/>
      <c r="P62" s="5"/>
    </row>
    <row r="63" spans="1:18" x14ac:dyDescent="0.2">
      <c r="D63" s="23"/>
      <c r="E63" s="7"/>
      <c r="F63" s="7"/>
      <c r="G63" s="7"/>
      <c r="H63" s="7"/>
      <c r="I63" s="7"/>
      <c r="J63" s="7"/>
      <c r="K63" s="7"/>
      <c r="L63" s="7"/>
      <c r="M63" s="24"/>
      <c r="N63" s="5"/>
      <c r="O63" s="5"/>
      <c r="P63" s="5"/>
    </row>
    <row r="64" spans="1:18" x14ac:dyDescent="0.2">
      <c r="D64" s="23"/>
      <c r="E64" s="23"/>
      <c r="F64" s="24"/>
      <c r="G64" s="24"/>
      <c r="H64" s="24"/>
      <c r="I64" s="24"/>
      <c r="J64" s="24"/>
      <c r="K64" s="24"/>
      <c r="L64" s="24"/>
      <c r="N64" s="5"/>
      <c r="O64" s="5"/>
      <c r="P64" s="5"/>
    </row>
    <row r="65" spans="4:16" x14ac:dyDescent="0.2">
      <c r="D65" s="23"/>
      <c r="E65" s="23"/>
      <c r="F65" s="24"/>
      <c r="G65" s="24"/>
      <c r="H65" s="24"/>
      <c r="I65" s="24"/>
      <c r="J65" s="24"/>
      <c r="K65" s="24"/>
      <c r="L65" s="24"/>
      <c r="M65" s="24"/>
      <c r="N65" s="5"/>
      <c r="O65" s="5"/>
      <c r="P65" s="5"/>
    </row>
    <row r="66" spans="4:16" x14ac:dyDescent="0.2">
      <c r="D66" s="23"/>
      <c r="E66" s="23"/>
      <c r="F66" s="24"/>
      <c r="G66" s="24"/>
      <c r="H66" s="24"/>
      <c r="I66" s="24"/>
      <c r="J66" s="24"/>
      <c r="K66" s="24"/>
      <c r="L66" s="24"/>
      <c r="M66" s="24"/>
      <c r="N66" s="5"/>
      <c r="O66" s="5"/>
      <c r="P66" s="5"/>
    </row>
    <row r="67" spans="4:16" x14ac:dyDescent="0.2">
      <c r="D67" s="23"/>
      <c r="E67" s="23"/>
      <c r="F67" s="24"/>
      <c r="G67" s="24"/>
      <c r="H67" s="24"/>
      <c r="I67" s="24"/>
      <c r="J67" s="24"/>
      <c r="K67" s="24"/>
      <c r="L67" s="24"/>
      <c r="M67" s="24"/>
      <c r="N67" s="5"/>
      <c r="O67" s="5"/>
      <c r="P67" s="5"/>
    </row>
    <row r="68" spans="4:16" x14ac:dyDescent="0.2">
      <c r="D68" s="23"/>
      <c r="E68" s="23"/>
      <c r="F68" s="24"/>
      <c r="G68" s="24"/>
      <c r="H68" s="24"/>
      <c r="I68" s="24"/>
      <c r="J68" s="24"/>
      <c r="K68" s="24"/>
      <c r="L68" s="24"/>
      <c r="M68" s="24"/>
      <c r="N68" s="5"/>
      <c r="O68" s="5"/>
      <c r="P68" s="5"/>
    </row>
    <row r="69" spans="4:16" x14ac:dyDescent="0.2"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4:16" x14ac:dyDescent="0.2"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4:16" x14ac:dyDescent="0.2"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4:16" x14ac:dyDescent="0.2"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4:16" x14ac:dyDescent="0.2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4:16" x14ac:dyDescent="0.2"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4:16" x14ac:dyDescent="0.2"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4:16" x14ac:dyDescent="0.2"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</sheetData>
  <mergeCells count="8">
    <mergeCell ref="Q4:Q6"/>
    <mergeCell ref="O5:P5"/>
    <mergeCell ref="E4:N4"/>
    <mergeCell ref="E5:F5"/>
    <mergeCell ref="G5:H5"/>
    <mergeCell ref="I5:J5"/>
    <mergeCell ref="K5:L5"/>
    <mergeCell ref="M5:N5"/>
  </mergeCells>
  <pageMargins left="0.25" right="0.25" top="0.75" bottom="0.75" header="0.3" footer="0.3"/>
  <pageSetup paperSize="207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0"/>
  <sheetViews>
    <sheetView showGridLines="0" zoomScaleNormal="100" workbookViewId="0">
      <selection activeCell="A13" sqref="A13:A15"/>
    </sheetView>
  </sheetViews>
  <sheetFormatPr defaultRowHeight="12.75" x14ac:dyDescent="0.2"/>
  <cols>
    <col min="1" max="1" width="28.5703125" style="26" customWidth="1"/>
    <col min="2" max="2" width="6.7109375" style="26" customWidth="1"/>
    <col min="3" max="3" width="11.85546875" style="26" customWidth="1"/>
    <col min="4" max="4" width="9" style="26" bestFit="1" customWidth="1"/>
    <col min="5" max="5" width="8" style="26" bestFit="1" customWidth="1"/>
    <col min="6" max="6" width="2.7109375" style="26" customWidth="1"/>
    <col min="7" max="7" width="8" style="26" bestFit="1" customWidth="1"/>
    <col min="8" max="8" width="4.5703125" style="14" bestFit="1" customWidth="1"/>
    <col min="9" max="9" width="2.7109375" style="26" customWidth="1"/>
    <col min="10" max="10" width="8" style="26" bestFit="1" customWidth="1"/>
    <col min="11" max="11" width="4.5703125" style="14" bestFit="1" customWidth="1"/>
    <col min="12" max="12" width="2.7109375" style="26" customWidth="1"/>
    <col min="13" max="13" width="8" style="26" bestFit="1" customWidth="1"/>
    <col min="14" max="14" width="5.28515625" style="14" customWidth="1"/>
    <col min="15" max="16384" width="9.140625" style="26"/>
  </cols>
  <sheetData>
    <row r="1" spans="1:14" x14ac:dyDescent="0.2">
      <c r="A1" s="22" t="s">
        <v>37</v>
      </c>
      <c r="D1" s="23"/>
      <c r="E1" s="23"/>
      <c r="F1" s="23"/>
      <c r="I1" s="23"/>
      <c r="L1" s="23"/>
    </row>
    <row r="2" spans="1:14" x14ac:dyDescent="0.2">
      <c r="A2" s="23"/>
      <c r="N2" s="27"/>
    </row>
    <row r="3" spans="1:14" x14ac:dyDescent="0.2">
      <c r="A3" s="122" t="s">
        <v>50</v>
      </c>
      <c r="B3" s="23"/>
      <c r="C3" s="23"/>
      <c r="D3" s="23"/>
      <c r="E3" s="23"/>
      <c r="F3" s="23"/>
      <c r="I3" s="23"/>
      <c r="L3" s="23"/>
      <c r="N3" s="27"/>
    </row>
    <row r="4" spans="1:14" ht="25.5" x14ac:dyDescent="0.2">
      <c r="A4" s="42"/>
      <c r="B4" s="42"/>
      <c r="C4" s="67" t="s">
        <v>20</v>
      </c>
      <c r="D4" s="229" t="s">
        <v>63</v>
      </c>
      <c r="E4" s="67" t="s">
        <v>34</v>
      </c>
      <c r="H4" s="26"/>
      <c r="K4" s="26"/>
      <c r="N4" s="26"/>
    </row>
    <row r="5" spans="1:14" x14ac:dyDescent="0.2">
      <c r="A5" s="23" t="s">
        <v>6</v>
      </c>
      <c r="B5" s="23"/>
      <c r="C5" s="121">
        <v>60</v>
      </c>
      <c r="D5" s="121">
        <v>58.03</v>
      </c>
      <c r="E5" s="212">
        <f>(D5-C5)/C5</f>
        <v>-3.2833333333333312E-2</v>
      </c>
      <c r="F5" s="52"/>
      <c r="G5" s="52"/>
      <c r="H5" s="26"/>
      <c r="K5" s="26"/>
      <c r="N5" s="26"/>
    </row>
    <row r="6" spans="1:14" x14ac:dyDescent="0.2">
      <c r="A6" s="23" t="s">
        <v>7</v>
      </c>
      <c r="B6" s="23"/>
      <c r="C6" s="121">
        <v>238</v>
      </c>
      <c r="D6" s="121">
        <v>245</v>
      </c>
      <c r="E6" s="214">
        <f>(D6-C6)/C6</f>
        <v>2.9411764705882353E-2</v>
      </c>
      <c r="F6" s="53"/>
      <c r="G6" s="52"/>
      <c r="H6" s="26"/>
      <c r="K6" s="26"/>
      <c r="N6" s="26"/>
    </row>
    <row r="7" spans="1:14" x14ac:dyDescent="0.2">
      <c r="A7" s="23" t="s">
        <v>8</v>
      </c>
      <c r="B7" s="23"/>
      <c r="C7" s="121">
        <v>240</v>
      </c>
      <c r="D7" s="121">
        <v>234</v>
      </c>
      <c r="E7" s="214">
        <f>(D7-C7)/C7</f>
        <v>-2.5000000000000001E-2</v>
      </c>
      <c r="F7" s="53"/>
      <c r="G7" s="52"/>
      <c r="H7" s="26"/>
      <c r="K7" s="26"/>
      <c r="N7" s="26"/>
    </row>
    <row r="8" spans="1:14" x14ac:dyDescent="0.2">
      <c r="A8" s="23" t="s">
        <v>51</v>
      </c>
      <c r="B8" s="23"/>
      <c r="C8" s="121">
        <v>300</v>
      </c>
      <c r="D8" s="121">
        <v>321</v>
      </c>
      <c r="E8" s="214">
        <f>(D8-C8)/C8</f>
        <v>7.0000000000000007E-2</v>
      </c>
      <c r="F8" s="52"/>
      <c r="G8" s="52"/>
      <c r="H8" s="26"/>
      <c r="K8" s="26"/>
      <c r="N8" s="26"/>
    </row>
    <row r="9" spans="1:14" s="65" customFormat="1" ht="13.5" thickBot="1" x14ac:dyDescent="0.25">
      <c r="A9" s="63" t="s">
        <v>9</v>
      </c>
      <c r="B9" s="63"/>
      <c r="C9" s="64">
        <f>SUM(C5:C8)</f>
        <v>838</v>
      </c>
      <c r="D9" s="64">
        <f>SUM(D5:D8)</f>
        <v>858.03</v>
      </c>
      <c r="E9" s="213">
        <f>(D9-C9)/C9</f>
        <v>2.3902147971360348E-2</v>
      </c>
    </row>
    <row r="10" spans="1:14" ht="13.5" thickTop="1" x14ac:dyDescent="0.2">
      <c r="A10" s="23"/>
      <c r="B10" s="14"/>
      <c r="C10" s="54"/>
      <c r="D10" s="54"/>
      <c r="E10" s="54"/>
      <c r="H10" s="26"/>
      <c r="K10" s="26"/>
      <c r="N10" s="26"/>
    </row>
    <row r="11" spans="1:14" x14ac:dyDescent="0.2">
      <c r="A11" s="23"/>
      <c r="B11" s="14"/>
      <c r="C11" s="14"/>
      <c r="D11" s="54"/>
      <c r="E11" s="54"/>
      <c r="H11" s="26"/>
      <c r="K11" s="26"/>
      <c r="N11" s="26"/>
    </row>
    <row r="12" spans="1:14" x14ac:dyDescent="0.2">
      <c r="A12" s="23"/>
      <c r="B12" s="14"/>
      <c r="C12" s="14"/>
      <c r="D12" s="54"/>
      <c r="E12" s="54"/>
      <c r="H12" s="26"/>
      <c r="K12" s="26"/>
      <c r="N12" s="26"/>
    </row>
    <row r="13" spans="1:14" s="1" customFormat="1" x14ac:dyDescent="0.2"/>
    <row r="14" spans="1:14" s="1" customFormat="1" x14ac:dyDescent="0.2">
      <c r="H14" s="9"/>
      <c r="K14" s="9"/>
      <c r="N14" s="9"/>
    </row>
    <row r="15" spans="1:14" s="1" customFormat="1" x14ac:dyDescent="0.2">
      <c r="H15" s="9"/>
      <c r="K15" s="9"/>
      <c r="N15" s="9"/>
    </row>
    <row r="16" spans="1:14" x14ac:dyDescent="0.2">
      <c r="A16" s="23"/>
      <c r="B16" s="23"/>
      <c r="C16" s="23"/>
      <c r="D16" s="23"/>
      <c r="E16" s="23"/>
      <c r="F16" s="23"/>
      <c r="I16" s="23"/>
      <c r="L16" s="23"/>
    </row>
    <row r="17" spans="1:12" x14ac:dyDescent="0.2">
      <c r="A17" s="23"/>
      <c r="B17" s="23"/>
      <c r="C17" s="23"/>
      <c r="D17" s="23"/>
      <c r="E17" s="23"/>
      <c r="F17" s="23"/>
      <c r="I17" s="23"/>
      <c r="L17" s="23"/>
    </row>
    <row r="18" spans="1:12" x14ac:dyDescent="0.2">
      <c r="A18" s="23"/>
      <c r="B18" s="23"/>
      <c r="C18" s="23"/>
      <c r="D18" s="23"/>
      <c r="E18" s="23"/>
      <c r="F18" s="23"/>
      <c r="I18" s="23"/>
      <c r="L18" s="23"/>
    </row>
    <row r="19" spans="1:12" x14ac:dyDescent="0.2">
      <c r="A19" s="23"/>
      <c r="B19" s="23"/>
      <c r="C19" s="23"/>
      <c r="D19" s="23"/>
      <c r="E19" s="23"/>
      <c r="F19" s="23"/>
      <c r="I19" s="23"/>
      <c r="L19" s="23"/>
    </row>
    <row r="20" spans="1:12" x14ac:dyDescent="0.2">
      <c r="A20" s="23"/>
      <c r="B20" s="23"/>
      <c r="C20" s="23"/>
      <c r="D20" s="23"/>
      <c r="E20" s="23"/>
      <c r="F20" s="23"/>
      <c r="I20" s="23"/>
      <c r="L20" s="23"/>
    </row>
    <row r="21" spans="1:12" x14ac:dyDescent="0.2">
      <c r="A21" s="23"/>
      <c r="B21" s="23"/>
      <c r="C21" s="23"/>
      <c r="D21" s="23"/>
      <c r="E21" s="23"/>
      <c r="F21" s="23"/>
      <c r="I21" s="23"/>
      <c r="L21" s="23"/>
    </row>
    <row r="22" spans="1:12" x14ac:dyDescent="0.2">
      <c r="A22" s="23"/>
      <c r="B22" s="23"/>
      <c r="C22" s="23"/>
      <c r="D22" s="23"/>
      <c r="E22" s="23"/>
      <c r="F22" s="23"/>
      <c r="I22" s="23"/>
      <c r="L22" s="23"/>
    </row>
    <row r="23" spans="1:12" x14ac:dyDescent="0.2">
      <c r="A23" s="23"/>
      <c r="B23" s="23"/>
      <c r="C23" s="23"/>
      <c r="D23" s="23"/>
      <c r="E23" s="23"/>
      <c r="F23" s="23"/>
      <c r="I23" s="23"/>
      <c r="L23" s="23"/>
    </row>
    <row r="24" spans="1:12" x14ac:dyDescent="0.2">
      <c r="A24" s="23"/>
      <c r="B24" s="23"/>
      <c r="C24" s="23"/>
      <c r="D24" s="23"/>
      <c r="E24" s="23"/>
      <c r="F24" s="23"/>
      <c r="I24" s="23"/>
      <c r="L24" s="23"/>
    </row>
    <row r="25" spans="1:12" x14ac:dyDescent="0.2">
      <c r="A25" s="23"/>
      <c r="B25" s="23"/>
      <c r="C25" s="23"/>
      <c r="D25" s="23"/>
      <c r="E25" s="23"/>
      <c r="F25" s="23"/>
      <c r="I25" s="23"/>
      <c r="L25" s="23"/>
    </row>
    <row r="26" spans="1:12" x14ac:dyDescent="0.2">
      <c r="A26" s="23"/>
      <c r="B26" s="23"/>
      <c r="C26" s="23"/>
      <c r="D26" s="23"/>
      <c r="E26" s="23"/>
      <c r="F26" s="23"/>
      <c r="I26" s="23"/>
      <c r="L26" s="23"/>
    </row>
    <row r="27" spans="1:12" x14ac:dyDescent="0.2">
      <c r="A27" s="23"/>
      <c r="B27" s="23"/>
      <c r="C27" s="23"/>
      <c r="D27" s="23"/>
      <c r="E27" s="23"/>
      <c r="F27" s="23"/>
      <c r="I27" s="23"/>
      <c r="L27" s="23"/>
    </row>
    <row r="28" spans="1:12" x14ac:dyDescent="0.2">
      <c r="A28" s="23"/>
      <c r="B28" s="23"/>
      <c r="C28" s="23"/>
      <c r="D28" s="23"/>
      <c r="E28" s="23"/>
      <c r="F28" s="23"/>
      <c r="I28" s="23"/>
      <c r="L28" s="23"/>
    </row>
    <row r="29" spans="1:12" x14ac:dyDescent="0.2">
      <c r="A29" s="23"/>
      <c r="B29" s="23"/>
      <c r="C29" s="23"/>
      <c r="D29" s="23"/>
      <c r="E29" s="23"/>
      <c r="F29" s="23"/>
      <c r="I29" s="23"/>
      <c r="L29" s="23"/>
    </row>
    <row r="30" spans="1:12" x14ac:dyDescent="0.2">
      <c r="A30" s="23"/>
      <c r="B30" s="23"/>
      <c r="C30" s="23"/>
      <c r="D30" s="23"/>
      <c r="E30" s="23"/>
      <c r="F30" s="23"/>
      <c r="I30" s="23"/>
      <c r="L30" s="23"/>
    </row>
    <row r="31" spans="1:12" x14ac:dyDescent="0.2">
      <c r="A31" s="23"/>
      <c r="B31" s="23"/>
      <c r="C31" s="23"/>
      <c r="D31" s="23"/>
      <c r="E31" s="23"/>
      <c r="F31" s="23"/>
      <c r="I31" s="23"/>
      <c r="L31" s="23"/>
    </row>
    <row r="32" spans="1:12" x14ac:dyDescent="0.2">
      <c r="A32" s="23"/>
      <c r="B32" s="23"/>
      <c r="C32" s="23"/>
      <c r="D32" s="23"/>
      <c r="E32" s="23"/>
      <c r="F32" s="23"/>
      <c r="I32" s="23"/>
      <c r="L32" s="23"/>
    </row>
    <row r="33" spans="1:12" x14ac:dyDescent="0.2">
      <c r="A33" s="23"/>
      <c r="B33" s="23"/>
      <c r="C33" s="23"/>
      <c r="D33" s="23"/>
      <c r="E33" s="23"/>
      <c r="F33" s="23"/>
      <c r="I33" s="23"/>
      <c r="L33" s="23"/>
    </row>
    <row r="34" spans="1:12" x14ac:dyDescent="0.2">
      <c r="A34" s="23"/>
      <c r="B34" s="23"/>
      <c r="C34" s="23"/>
      <c r="D34" s="23"/>
      <c r="E34" s="23"/>
      <c r="F34" s="23"/>
      <c r="I34" s="23"/>
      <c r="L34" s="23"/>
    </row>
    <row r="35" spans="1:12" x14ac:dyDescent="0.2">
      <c r="A35" s="23"/>
      <c r="B35" s="23"/>
      <c r="C35" s="23"/>
      <c r="D35" s="23"/>
      <c r="E35" s="23"/>
      <c r="F35" s="23"/>
      <c r="I35" s="23"/>
      <c r="L35" s="23"/>
    </row>
    <row r="36" spans="1:12" x14ac:dyDescent="0.2">
      <c r="A36" s="23"/>
      <c r="B36" s="23"/>
      <c r="C36" s="23"/>
      <c r="D36" s="23"/>
      <c r="E36" s="23"/>
      <c r="F36" s="23"/>
      <c r="I36" s="23"/>
      <c r="L36" s="23"/>
    </row>
    <row r="37" spans="1:12" x14ac:dyDescent="0.2">
      <c r="A37" s="23"/>
      <c r="B37" s="23"/>
      <c r="C37" s="23"/>
      <c r="D37" s="23"/>
      <c r="E37" s="23"/>
      <c r="F37" s="23"/>
      <c r="I37" s="23"/>
      <c r="L37" s="23"/>
    </row>
    <row r="38" spans="1:12" x14ac:dyDescent="0.2">
      <c r="A38" s="23"/>
      <c r="B38" s="23"/>
      <c r="C38" s="23"/>
      <c r="D38" s="23"/>
      <c r="E38" s="23"/>
      <c r="F38" s="23"/>
      <c r="I38" s="23"/>
      <c r="L38" s="23"/>
    </row>
    <row r="39" spans="1:12" x14ac:dyDescent="0.2">
      <c r="A39" s="23"/>
      <c r="B39" s="23"/>
      <c r="C39" s="23"/>
      <c r="D39" s="23"/>
      <c r="E39" s="23"/>
      <c r="F39" s="23"/>
      <c r="I39" s="23"/>
      <c r="L39" s="23"/>
    </row>
    <row r="40" spans="1:12" x14ac:dyDescent="0.2">
      <c r="A40" s="23"/>
      <c r="B40" s="23"/>
      <c r="C40" s="23"/>
      <c r="D40" s="23"/>
      <c r="E40" s="23"/>
      <c r="F40" s="23"/>
      <c r="I40" s="23"/>
      <c r="L40" s="23"/>
    </row>
    <row r="41" spans="1:12" x14ac:dyDescent="0.2">
      <c r="A41" s="23"/>
      <c r="B41" s="23"/>
      <c r="C41" s="23"/>
      <c r="D41" s="23"/>
      <c r="E41" s="23"/>
      <c r="F41" s="23"/>
      <c r="I41" s="23"/>
      <c r="L41" s="23"/>
    </row>
    <row r="42" spans="1:12" x14ac:dyDescent="0.2">
      <c r="A42" s="23"/>
      <c r="B42" s="23"/>
      <c r="C42" s="23"/>
      <c r="D42" s="23"/>
      <c r="E42" s="23"/>
      <c r="F42" s="23"/>
      <c r="I42" s="23"/>
      <c r="L42" s="23"/>
    </row>
    <row r="43" spans="1:12" x14ac:dyDescent="0.2">
      <c r="A43" s="23"/>
      <c r="B43" s="23"/>
      <c r="C43" s="23"/>
      <c r="D43" s="23"/>
      <c r="E43" s="23"/>
      <c r="F43" s="23"/>
      <c r="I43" s="23"/>
      <c r="L43" s="23"/>
    </row>
    <row r="44" spans="1:12" x14ac:dyDescent="0.2">
      <c r="A44" s="23"/>
      <c r="B44" s="23"/>
      <c r="C44" s="23"/>
      <c r="D44" s="23"/>
      <c r="E44" s="23"/>
      <c r="F44" s="23"/>
      <c r="I44" s="23"/>
      <c r="L44" s="23"/>
    </row>
    <row r="45" spans="1:12" x14ac:dyDescent="0.2">
      <c r="A45" s="23"/>
      <c r="B45" s="23"/>
      <c r="C45" s="23"/>
      <c r="D45" s="23"/>
      <c r="E45" s="23"/>
      <c r="F45" s="23"/>
      <c r="I45" s="23"/>
      <c r="L45" s="23"/>
    </row>
    <row r="46" spans="1:12" x14ac:dyDescent="0.2">
      <c r="A46" s="23"/>
      <c r="B46" s="23"/>
      <c r="C46" s="23"/>
      <c r="D46" s="23"/>
      <c r="E46" s="23"/>
      <c r="F46" s="23"/>
      <c r="I46" s="23"/>
      <c r="L46" s="23"/>
    </row>
    <row r="47" spans="1:12" x14ac:dyDescent="0.2">
      <c r="A47" s="23"/>
      <c r="B47" s="23"/>
      <c r="C47" s="23"/>
      <c r="D47" s="23"/>
      <c r="E47" s="23"/>
      <c r="F47" s="23"/>
      <c r="I47" s="23"/>
      <c r="L47" s="23"/>
    </row>
    <row r="48" spans="1:12" x14ac:dyDescent="0.2">
      <c r="A48" s="23"/>
      <c r="B48" s="23"/>
      <c r="C48" s="23"/>
      <c r="D48" s="23"/>
      <c r="E48" s="23"/>
      <c r="F48" s="23"/>
      <c r="I48" s="23"/>
      <c r="L48" s="23"/>
    </row>
    <row r="49" spans="1:12" x14ac:dyDescent="0.2">
      <c r="A49" s="23"/>
      <c r="B49" s="23"/>
      <c r="C49" s="23"/>
      <c r="D49" s="23"/>
      <c r="E49" s="23"/>
      <c r="F49" s="23"/>
      <c r="I49" s="23"/>
      <c r="L49" s="23"/>
    </row>
    <row r="50" spans="1:12" x14ac:dyDescent="0.2">
      <c r="A50" s="23"/>
      <c r="B50" s="23"/>
      <c r="C50" s="23"/>
      <c r="D50" s="23"/>
      <c r="E50" s="23"/>
      <c r="F50" s="23"/>
      <c r="I50" s="23"/>
      <c r="L50" s="23"/>
    </row>
    <row r="51" spans="1:12" x14ac:dyDescent="0.2">
      <c r="A51" s="23"/>
      <c r="B51" s="23"/>
      <c r="C51" s="23"/>
      <c r="D51" s="23"/>
      <c r="E51" s="23"/>
      <c r="F51" s="23"/>
      <c r="I51" s="23"/>
      <c r="L51" s="23"/>
    </row>
    <row r="52" spans="1:12" x14ac:dyDescent="0.2">
      <c r="A52" s="23"/>
      <c r="B52" s="23"/>
      <c r="C52" s="23"/>
      <c r="D52" s="23"/>
      <c r="E52" s="23"/>
      <c r="F52" s="23"/>
      <c r="I52" s="23"/>
      <c r="L52" s="23"/>
    </row>
    <row r="53" spans="1:12" x14ac:dyDescent="0.2">
      <c r="A53" s="23"/>
      <c r="B53" s="23"/>
      <c r="C53" s="23"/>
      <c r="D53" s="23"/>
      <c r="E53" s="23"/>
      <c r="F53" s="23"/>
      <c r="I53" s="23"/>
      <c r="L53" s="23"/>
    </row>
    <row r="54" spans="1:12" x14ac:dyDescent="0.2">
      <c r="A54" s="23"/>
      <c r="B54" s="23"/>
      <c r="C54" s="23"/>
      <c r="D54" s="23"/>
      <c r="E54" s="23"/>
      <c r="F54" s="23"/>
      <c r="I54" s="23"/>
      <c r="L54" s="23"/>
    </row>
    <row r="55" spans="1:12" x14ac:dyDescent="0.2">
      <c r="A55" s="23"/>
      <c r="B55" s="23"/>
      <c r="C55" s="23"/>
      <c r="D55" s="23"/>
      <c r="E55" s="23"/>
      <c r="F55" s="23"/>
      <c r="I55" s="23"/>
      <c r="L55" s="23"/>
    </row>
    <row r="56" spans="1:12" x14ac:dyDescent="0.2">
      <c r="A56" s="23"/>
      <c r="B56" s="23"/>
      <c r="C56" s="23"/>
      <c r="D56" s="23"/>
      <c r="E56" s="23"/>
      <c r="F56" s="23"/>
      <c r="I56" s="23"/>
      <c r="L56" s="23"/>
    </row>
    <row r="57" spans="1:12" x14ac:dyDescent="0.2">
      <c r="A57" s="23"/>
      <c r="B57" s="23"/>
      <c r="C57" s="23"/>
      <c r="D57" s="23"/>
      <c r="E57" s="23"/>
      <c r="F57" s="23"/>
      <c r="I57" s="23"/>
      <c r="L57" s="23"/>
    </row>
    <row r="58" spans="1:12" x14ac:dyDescent="0.2">
      <c r="A58" s="23"/>
      <c r="B58" s="23"/>
      <c r="C58" s="23"/>
      <c r="D58" s="23"/>
      <c r="E58" s="23"/>
      <c r="F58" s="23"/>
      <c r="I58" s="23"/>
      <c r="L58" s="23"/>
    </row>
    <row r="59" spans="1:12" x14ac:dyDescent="0.2">
      <c r="A59" s="23"/>
      <c r="B59" s="23"/>
      <c r="C59" s="23"/>
      <c r="D59" s="23"/>
      <c r="E59" s="23"/>
      <c r="F59" s="23"/>
      <c r="I59" s="23"/>
      <c r="L59" s="23"/>
    </row>
    <row r="60" spans="1:12" x14ac:dyDescent="0.2">
      <c r="A60" s="23"/>
      <c r="B60" s="23"/>
      <c r="C60" s="23"/>
      <c r="D60" s="23"/>
      <c r="E60" s="23"/>
      <c r="F60" s="23"/>
      <c r="I60" s="23"/>
      <c r="L60" s="23"/>
    </row>
    <row r="61" spans="1:12" x14ac:dyDescent="0.2">
      <c r="A61" s="23"/>
      <c r="B61" s="23"/>
      <c r="C61" s="23"/>
      <c r="D61" s="23"/>
      <c r="E61" s="23"/>
      <c r="F61" s="23"/>
      <c r="I61" s="23"/>
      <c r="L61" s="23"/>
    </row>
    <row r="62" spans="1:12" x14ac:dyDescent="0.2">
      <c r="A62" s="23"/>
      <c r="B62" s="23"/>
      <c r="C62" s="23"/>
      <c r="D62" s="23"/>
      <c r="E62" s="23"/>
      <c r="F62" s="23"/>
      <c r="I62" s="23"/>
      <c r="L62" s="23"/>
    </row>
    <row r="63" spans="1:12" x14ac:dyDescent="0.2">
      <c r="A63" s="23"/>
      <c r="B63" s="23"/>
      <c r="C63" s="23"/>
      <c r="D63" s="23"/>
      <c r="E63" s="23"/>
      <c r="F63" s="23"/>
      <c r="I63" s="23"/>
      <c r="L63" s="23"/>
    </row>
    <row r="64" spans="1:12" x14ac:dyDescent="0.2">
      <c r="A64" s="23"/>
      <c r="B64" s="23"/>
      <c r="C64" s="23"/>
      <c r="D64" s="23"/>
      <c r="E64" s="23"/>
      <c r="F64" s="23"/>
      <c r="I64" s="23"/>
      <c r="L64" s="23"/>
    </row>
    <row r="65" spans="1:12" x14ac:dyDescent="0.2">
      <c r="A65" s="23"/>
      <c r="B65" s="23"/>
      <c r="C65" s="23"/>
      <c r="D65" s="23"/>
      <c r="E65" s="23"/>
      <c r="F65" s="23"/>
      <c r="I65" s="23"/>
      <c r="L65" s="23"/>
    </row>
    <row r="66" spans="1:12" x14ac:dyDescent="0.2">
      <c r="A66" s="23"/>
      <c r="B66" s="23"/>
      <c r="C66" s="23"/>
      <c r="D66" s="23"/>
      <c r="E66" s="23"/>
      <c r="F66" s="23"/>
      <c r="I66" s="23"/>
      <c r="L66" s="23"/>
    </row>
    <row r="67" spans="1:12" x14ac:dyDescent="0.2">
      <c r="A67" s="23"/>
      <c r="B67" s="23"/>
      <c r="C67" s="23"/>
      <c r="D67" s="23"/>
      <c r="E67" s="23"/>
      <c r="F67" s="23"/>
      <c r="I67" s="23"/>
      <c r="L67" s="23"/>
    </row>
    <row r="68" spans="1:12" x14ac:dyDescent="0.2">
      <c r="A68" s="23"/>
      <c r="B68" s="23"/>
      <c r="C68" s="23"/>
      <c r="D68" s="23"/>
      <c r="E68" s="23"/>
      <c r="F68" s="23"/>
      <c r="I68" s="23"/>
      <c r="L68" s="23"/>
    </row>
    <row r="69" spans="1:12" x14ac:dyDescent="0.2">
      <c r="A69" s="23"/>
      <c r="B69" s="23"/>
      <c r="C69" s="23"/>
      <c r="D69" s="23"/>
      <c r="E69" s="23"/>
      <c r="F69" s="23"/>
      <c r="I69" s="23"/>
      <c r="L69" s="23"/>
    </row>
    <row r="70" spans="1:12" x14ac:dyDescent="0.2">
      <c r="A70" s="23"/>
      <c r="B70" s="23"/>
      <c r="C70" s="23"/>
      <c r="D70" s="23"/>
      <c r="E70" s="23"/>
      <c r="F70" s="23"/>
      <c r="I70" s="23"/>
      <c r="L70" s="23"/>
    </row>
    <row r="71" spans="1:12" x14ac:dyDescent="0.2">
      <c r="A71" s="23"/>
      <c r="B71" s="23"/>
      <c r="C71" s="23"/>
      <c r="D71" s="23"/>
      <c r="E71" s="23"/>
      <c r="F71" s="23"/>
      <c r="I71" s="23"/>
      <c r="L71" s="23"/>
    </row>
    <row r="72" spans="1:12" x14ac:dyDescent="0.2">
      <c r="A72" s="23"/>
      <c r="B72" s="23"/>
      <c r="C72" s="23"/>
      <c r="D72" s="23"/>
      <c r="E72" s="23"/>
      <c r="F72" s="23"/>
      <c r="I72" s="23"/>
      <c r="L72" s="23"/>
    </row>
    <row r="73" spans="1:12" x14ac:dyDescent="0.2">
      <c r="A73" s="23"/>
      <c r="B73" s="23"/>
      <c r="C73" s="23"/>
      <c r="D73" s="23"/>
      <c r="E73" s="23"/>
      <c r="F73" s="23"/>
      <c r="I73" s="23"/>
      <c r="L73" s="23"/>
    </row>
    <row r="74" spans="1:12" x14ac:dyDescent="0.2">
      <c r="A74" s="23"/>
      <c r="B74" s="23"/>
      <c r="C74" s="23"/>
      <c r="D74" s="23"/>
      <c r="E74" s="23"/>
      <c r="F74" s="23"/>
      <c r="I74" s="23"/>
      <c r="L74" s="23"/>
    </row>
    <row r="75" spans="1:12" x14ac:dyDescent="0.2">
      <c r="A75" s="23"/>
      <c r="B75" s="23"/>
      <c r="C75" s="23"/>
      <c r="D75" s="23"/>
      <c r="E75" s="23"/>
      <c r="F75" s="23"/>
      <c r="I75" s="23"/>
      <c r="L75" s="23"/>
    </row>
    <row r="76" spans="1:12" x14ac:dyDescent="0.2">
      <c r="A76" s="23"/>
      <c r="B76" s="23"/>
      <c r="C76" s="23"/>
      <c r="D76" s="23"/>
      <c r="E76" s="23"/>
      <c r="F76" s="23"/>
      <c r="I76" s="23"/>
      <c r="L76" s="23"/>
    </row>
    <row r="77" spans="1:12" x14ac:dyDescent="0.2">
      <c r="A77" s="23"/>
      <c r="B77" s="23"/>
      <c r="C77" s="23"/>
      <c r="D77" s="23"/>
      <c r="E77" s="23"/>
      <c r="F77" s="23"/>
      <c r="I77" s="23"/>
      <c r="L77" s="23"/>
    </row>
    <row r="78" spans="1:12" x14ac:dyDescent="0.2">
      <c r="A78" s="23"/>
      <c r="B78" s="23"/>
      <c r="C78" s="23"/>
      <c r="D78" s="23"/>
      <c r="E78" s="23"/>
      <c r="F78" s="23"/>
      <c r="I78" s="23"/>
      <c r="L78" s="23"/>
    </row>
    <row r="79" spans="1:12" x14ac:dyDescent="0.2">
      <c r="A79" s="23"/>
      <c r="B79" s="23"/>
      <c r="C79" s="23"/>
      <c r="D79" s="23"/>
      <c r="E79" s="23"/>
      <c r="F79" s="23"/>
      <c r="I79" s="23"/>
      <c r="L79" s="23"/>
    </row>
    <row r="80" spans="1:12" x14ac:dyDescent="0.2">
      <c r="A80" s="23"/>
      <c r="B80" s="23"/>
      <c r="C80" s="23"/>
      <c r="D80" s="23"/>
      <c r="E80" s="23"/>
      <c r="F80" s="23"/>
      <c r="I80" s="23"/>
      <c r="L80" s="23"/>
    </row>
    <row r="81" spans="1:12" x14ac:dyDescent="0.2">
      <c r="A81" s="23"/>
      <c r="B81" s="23"/>
      <c r="C81" s="23"/>
      <c r="D81" s="23"/>
      <c r="E81" s="23"/>
      <c r="F81" s="23"/>
      <c r="I81" s="23"/>
      <c r="L81" s="23"/>
    </row>
    <row r="82" spans="1:12" x14ac:dyDescent="0.2">
      <c r="A82" s="23"/>
      <c r="B82" s="23"/>
      <c r="C82" s="23"/>
      <c r="D82" s="23"/>
      <c r="E82" s="23"/>
      <c r="F82" s="23"/>
      <c r="I82" s="23"/>
      <c r="L82" s="23"/>
    </row>
    <row r="83" spans="1:12" x14ac:dyDescent="0.2">
      <c r="A83" s="23"/>
      <c r="B83" s="23"/>
      <c r="C83" s="23"/>
      <c r="D83" s="23"/>
      <c r="E83" s="23"/>
      <c r="F83" s="23"/>
      <c r="I83" s="23"/>
      <c r="L83" s="23"/>
    </row>
    <row r="84" spans="1:12" x14ac:dyDescent="0.2">
      <c r="A84" s="23"/>
      <c r="B84" s="23"/>
      <c r="C84" s="23"/>
      <c r="D84" s="23"/>
      <c r="E84" s="23"/>
      <c r="F84" s="23"/>
      <c r="I84" s="23"/>
      <c r="L84" s="23"/>
    </row>
    <row r="85" spans="1:12" x14ac:dyDescent="0.2">
      <c r="A85" s="23"/>
      <c r="B85" s="23"/>
      <c r="C85" s="23"/>
      <c r="D85" s="23"/>
      <c r="E85" s="23"/>
      <c r="F85" s="23"/>
      <c r="I85" s="23"/>
      <c r="L85" s="23"/>
    </row>
    <row r="86" spans="1:12" x14ac:dyDescent="0.2">
      <c r="A86" s="23"/>
      <c r="B86" s="23"/>
      <c r="C86" s="23"/>
      <c r="D86" s="23"/>
      <c r="E86" s="23"/>
      <c r="F86" s="23"/>
      <c r="I86" s="23"/>
      <c r="L86" s="23"/>
    </row>
    <row r="87" spans="1:12" x14ac:dyDescent="0.2">
      <c r="A87" s="23"/>
      <c r="B87" s="23"/>
      <c r="C87" s="23"/>
      <c r="D87" s="23"/>
      <c r="E87" s="23"/>
      <c r="F87" s="23"/>
      <c r="I87" s="23"/>
      <c r="L87" s="23"/>
    </row>
    <row r="88" spans="1:12" x14ac:dyDescent="0.2">
      <c r="A88" s="23"/>
      <c r="B88" s="23"/>
      <c r="C88" s="23"/>
      <c r="D88" s="23"/>
      <c r="E88" s="23"/>
      <c r="F88" s="23"/>
      <c r="I88" s="23"/>
      <c r="L88" s="23"/>
    </row>
    <row r="89" spans="1:12" x14ac:dyDescent="0.2">
      <c r="A89" s="23"/>
      <c r="B89" s="23"/>
      <c r="C89" s="23"/>
      <c r="D89" s="23"/>
      <c r="E89" s="23"/>
      <c r="F89" s="23"/>
      <c r="I89" s="23"/>
      <c r="L89" s="23"/>
    </row>
    <row r="90" spans="1:12" x14ac:dyDescent="0.2">
      <c r="A90" s="23"/>
      <c r="B90" s="23"/>
      <c r="C90" s="23"/>
      <c r="D90" s="23"/>
      <c r="E90" s="23"/>
      <c r="F90" s="23"/>
      <c r="I90" s="23"/>
      <c r="L90" s="23"/>
    </row>
    <row r="91" spans="1:12" x14ac:dyDescent="0.2">
      <c r="A91" s="23"/>
      <c r="B91" s="23"/>
      <c r="C91" s="23"/>
      <c r="D91" s="23"/>
      <c r="E91" s="23"/>
      <c r="F91" s="23"/>
      <c r="I91" s="23"/>
      <c r="L91" s="23"/>
    </row>
    <row r="92" spans="1:12" x14ac:dyDescent="0.2">
      <c r="A92" s="23"/>
      <c r="B92" s="23"/>
      <c r="C92" s="23"/>
      <c r="D92" s="23"/>
      <c r="E92" s="23"/>
      <c r="F92" s="23"/>
      <c r="I92" s="23"/>
      <c r="L92" s="23"/>
    </row>
    <row r="93" spans="1:12" x14ac:dyDescent="0.2">
      <c r="A93" s="23"/>
      <c r="B93" s="23"/>
      <c r="C93" s="23"/>
      <c r="D93" s="23"/>
      <c r="E93" s="23"/>
      <c r="F93" s="23"/>
      <c r="I93" s="23"/>
      <c r="L93" s="23"/>
    </row>
    <row r="94" spans="1:12" x14ac:dyDescent="0.2">
      <c r="A94" s="23"/>
      <c r="B94" s="23"/>
      <c r="C94" s="23"/>
      <c r="D94" s="23"/>
      <c r="E94" s="23"/>
      <c r="F94" s="23"/>
      <c r="I94" s="23"/>
      <c r="L94" s="23"/>
    </row>
    <row r="95" spans="1:12" x14ac:dyDescent="0.2">
      <c r="A95" s="23"/>
      <c r="B95" s="23"/>
      <c r="C95" s="23"/>
      <c r="D95" s="23"/>
      <c r="E95" s="23"/>
      <c r="F95" s="23"/>
      <c r="I95" s="23"/>
      <c r="L95" s="23"/>
    </row>
    <row r="96" spans="1:12" x14ac:dyDescent="0.2">
      <c r="A96" s="23"/>
      <c r="B96" s="23"/>
      <c r="C96" s="23"/>
      <c r="D96" s="23"/>
      <c r="E96" s="23"/>
      <c r="F96" s="23"/>
      <c r="I96" s="23"/>
      <c r="L96" s="23"/>
    </row>
    <row r="97" spans="1:12" x14ac:dyDescent="0.2">
      <c r="A97" s="23"/>
      <c r="B97" s="23"/>
      <c r="C97" s="23"/>
      <c r="D97" s="23"/>
      <c r="E97" s="23"/>
      <c r="F97" s="23"/>
      <c r="I97" s="23"/>
      <c r="L97" s="23"/>
    </row>
    <row r="98" spans="1:12" x14ac:dyDescent="0.2">
      <c r="A98" s="23"/>
      <c r="B98" s="23"/>
      <c r="C98" s="23"/>
      <c r="D98" s="23"/>
      <c r="E98" s="23"/>
      <c r="F98" s="23"/>
      <c r="I98" s="23"/>
      <c r="L98" s="23"/>
    </row>
    <row r="99" spans="1:12" x14ac:dyDescent="0.2">
      <c r="A99" s="23"/>
      <c r="B99" s="23"/>
      <c r="C99" s="23"/>
      <c r="D99" s="23"/>
      <c r="E99" s="23"/>
      <c r="F99" s="23"/>
      <c r="I99" s="23"/>
      <c r="L99" s="23"/>
    </row>
    <row r="100" spans="1:12" x14ac:dyDescent="0.2">
      <c r="A100" s="23"/>
      <c r="B100" s="23"/>
      <c r="C100" s="23"/>
      <c r="D100" s="23"/>
      <c r="E100" s="23"/>
      <c r="F100" s="23"/>
      <c r="I100" s="23"/>
      <c r="L100" s="23"/>
    </row>
    <row r="101" spans="1:12" x14ac:dyDescent="0.2">
      <c r="A101" s="23"/>
      <c r="B101" s="23"/>
      <c r="C101" s="23"/>
      <c r="D101" s="23"/>
      <c r="E101" s="23"/>
      <c r="F101" s="23"/>
      <c r="I101" s="23"/>
      <c r="L101" s="23"/>
    </row>
    <row r="102" spans="1:12" x14ac:dyDescent="0.2">
      <c r="A102" s="23"/>
      <c r="B102" s="23"/>
      <c r="C102" s="23"/>
      <c r="D102" s="23"/>
      <c r="E102" s="23"/>
      <c r="F102" s="23"/>
      <c r="I102" s="23"/>
      <c r="L102" s="23"/>
    </row>
    <row r="103" spans="1:12" x14ac:dyDescent="0.2">
      <c r="A103" s="23"/>
      <c r="B103" s="23"/>
      <c r="C103" s="23"/>
      <c r="D103" s="23"/>
      <c r="E103" s="23"/>
      <c r="F103" s="23"/>
      <c r="I103" s="23"/>
      <c r="L103" s="23"/>
    </row>
    <row r="104" spans="1:12" x14ac:dyDescent="0.2">
      <c r="A104" s="23"/>
      <c r="B104" s="23"/>
      <c r="C104" s="23"/>
      <c r="D104" s="23"/>
      <c r="E104" s="23"/>
      <c r="F104" s="23"/>
      <c r="I104" s="23"/>
      <c r="L104" s="23"/>
    </row>
    <row r="105" spans="1:12" x14ac:dyDescent="0.2">
      <c r="A105" s="23"/>
      <c r="B105" s="23"/>
      <c r="C105" s="23"/>
      <c r="D105" s="23"/>
      <c r="E105" s="23"/>
      <c r="F105" s="23"/>
      <c r="I105" s="23"/>
      <c r="L105" s="23"/>
    </row>
    <row r="106" spans="1:12" x14ac:dyDescent="0.2">
      <c r="A106" s="23"/>
      <c r="B106" s="23"/>
      <c r="C106" s="23"/>
      <c r="D106" s="23"/>
      <c r="E106" s="23"/>
      <c r="F106" s="23"/>
      <c r="I106" s="23"/>
      <c r="L106" s="23"/>
    </row>
    <row r="107" spans="1:12" x14ac:dyDescent="0.2">
      <c r="A107" s="23"/>
      <c r="B107" s="23"/>
      <c r="C107" s="23"/>
      <c r="D107" s="23"/>
      <c r="E107" s="23"/>
      <c r="F107" s="23"/>
      <c r="I107" s="23"/>
      <c r="L107" s="23"/>
    </row>
    <row r="108" spans="1:12" x14ac:dyDescent="0.2">
      <c r="A108" s="23"/>
      <c r="B108" s="23"/>
      <c r="C108" s="23"/>
      <c r="D108" s="23"/>
      <c r="E108" s="23"/>
      <c r="F108" s="23"/>
      <c r="I108" s="23"/>
      <c r="L108" s="23"/>
    </row>
    <row r="109" spans="1:12" x14ac:dyDescent="0.2">
      <c r="A109" s="23"/>
      <c r="B109" s="23"/>
      <c r="C109" s="23"/>
      <c r="D109" s="23"/>
      <c r="E109" s="23"/>
      <c r="F109" s="23"/>
      <c r="I109" s="23"/>
      <c r="L109" s="23"/>
    </row>
    <row r="110" spans="1:12" x14ac:dyDescent="0.2">
      <c r="A110" s="23"/>
      <c r="B110" s="23"/>
      <c r="C110" s="23"/>
      <c r="D110" s="23"/>
      <c r="E110" s="23"/>
      <c r="F110" s="23"/>
      <c r="I110" s="23"/>
      <c r="L110" s="23"/>
    </row>
    <row r="111" spans="1:12" x14ac:dyDescent="0.2">
      <c r="A111" s="23"/>
      <c r="B111" s="23"/>
      <c r="C111" s="23"/>
      <c r="D111" s="23"/>
      <c r="E111" s="23"/>
      <c r="F111" s="23"/>
      <c r="I111" s="23"/>
      <c r="L111" s="23"/>
    </row>
    <row r="112" spans="1:12" x14ac:dyDescent="0.2">
      <c r="A112" s="23"/>
      <c r="B112" s="23"/>
      <c r="C112" s="23"/>
      <c r="D112" s="23"/>
      <c r="E112" s="23"/>
      <c r="F112" s="23"/>
      <c r="I112" s="23"/>
      <c r="L112" s="23"/>
    </row>
    <row r="113" spans="1:12" x14ac:dyDescent="0.2">
      <c r="A113" s="23"/>
      <c r="B113" s="23"/>
      <c r="C113" s="23"/>
      <c r="D113" s="23"/>
      <c r="E113" s="23"/>
      <c r="F113" s="23"/>
      <c r="I113" s="23"/>
      <c r="L113" s="23"/>
    </row>
    <row r="114" spans="1:12" x14ac:dyDescent="0.2">
      <c r="A114" s="23"/>
      <c r="B114" s="23"/>
      <c r="C114" s="23"/>
      <c r="D114" s="23"/>
      <c r="E114" s="23"/>
      <c r="F114" s="23"/>
      <c r="I114" s="23"/>
      <c r="L114" s="23"/>
    </row>
    <row r="115" spans="1:12" x14ac:dyDescent="0.2">
      <c r="A115" s="23"/>
      <c r="B115" s="23"/>
      <c r="C115" s="23"/>
      <c r="D115" s="23"/>
      <c r="E115" s="23"/>
      <c r="F115" s="23"/>
      <c r="I115" s="23"/>
      <c r="L115" s="23"/>
    </row>
    <row r="116" spans="1:12" x14ac:dyDescent="0.2">
      <c r="A116" s="23"/>
      <c r="B116" s="23"/>
      <c r="C116" s="23"/>
      <c r="D116" s="23"/>
      <c r="E116" s="23"/>
      <c r="F116" s="23"/>
      <c r="I116" s="23"/>
      <c r="L116" s="23"/>
    </row>
    <row r="117" spans="1:12" x14ac:dyDescent="0.2">
      <c r="A117" s="23"/>
      <c r="B117" s="23"/>
      <c r="C117" s="23"/>
      <c r="D117" s="23"/>
      <c r="E117" s="23"/>
      <c r="F117" s="23"/>
      <c r="I117" s="23"/>
      <c r="L117" s="23"/>
    </row>
    <row r="118" spans="1:12" x14ac:dyDescent="0.2">
      <c r="A118" s="23"/>
      <c r="B118" s="23"/>
      <c r="C118" s="23"/>
      <c r="D118" s="23"/>
      <c r="E118" s="23"/>
      <c r="F118" s="23"/>
      <c r="I118" s="23"/>
      <c r="L118" s="23"/>
    </row>
    <row r="119" spans="1:12" x14ac:dyDescent="0.2">
      <c r="A119" s="23"/>
      <c r="B119" s="23"/>
      <c r="C119" s="23"/>
      <c r="D119" s="23"/>
      <c r="E119" s="23"/>
      <c r="F119" s="23"/>
      <c r="I119" s="23"/>
      <c r="L119" s="23"/>
    </row>
    <row r="120" spans="1:12" x14ac:dyDescent="0.2">
      <c r="A120" s="23"/>
      <c r="B120" s="23"/>
      <c r="C120" s="23"/>
      <c r="D120" s="23"/>
      <c r="E120" s="23"/>
      <c r="F120" s="23"/>
      <c r="I120" s="23"/>
      <c r="L120" s="23"/>
    </row>
    <row r="121" spans="1:12" x14ac:dyDescent="0.2">
      <c r="A121" s="23"/>
      <c r="B121" s="23"/>
      <c r="C121" s="23"/>
      <c r="D121" s="23"/>
      <c r="E121" s="23"/>
      <c r="F121" s="23"/>
      <c r="I121" s="23"/>
      <c r="L121" s="23"/>
    </row>
    <row r="122" spans="1:12" x14ac:dyDescent="0.2">
      <c r="A122" s="23"/>
      <c r="B122" s="23"/>
      <c r="C122" s="23"/>
      <c r="D122" s="23"/>
      <c r="E122" s="23"/>
      <c r="F122" s="23"/>
      <c r="I122" s="23"/>
      <c r="L122" s="23"/>
    </row>
    <row r="123" spans="1:12" x14ac:dyDescent="0.2">
      <c r="A123" s="23"/>
      <c r="B123" s="23"/>
      <c r="C123" s="23"/>
      <c r="D123" s="23"/>
      <c r="E123" s="23"/>
      <c r="F123" s="23"/>
      <c r="I123" s="23"/>
      <c r="L123" s="23"/>
    </row>
    <row r="124" spans="1:12" x14ac:dyDescent="0.2">
      <c r="A124" s="23"/>
      <c r="B124" s="23"/>
      <c r="C124" s="23"/>
      <c r="D124" s="23"/>
      <c r="E124" s="23"/>
      <c r="F124" s="23"/>
      <c r="I124" s="23"/>
      <c r="L124" s="23"/>
    </row>
    <row r="125" spans="1:12" x14ac:dyDescent="0.2">
      <c r="A125" s="23"/>
      <c r="B125" s="23"/>
      <c r="C125" s="23"/>
      <c r="D125" s="23"/>
      <c r="E125" s="23"/>
      <c r="F125" s="23"/>
      <c r="I125" s="23"/>
      <c r="L125" s="23"/>
    </row>
    <row r="126" spans="1:12" x14ac:dyDescent="0.2">
      <c r="A126" s="23"/>
      <c r="B126" s="23"/>
      <c r="C126" s="23"/>
      <c r="D126" s="23"/>
      <c r="E126" s="23"/>
      <c r="F126" s="23"/>
      <c r="I126" s="23"/>
      <c r="L126" s="23"/>
    </row>
    <row r="127" spans="1:12" x14ac:dyDescent="0.2">
      <c r="A127" s="23"/>
      <c r="B127" s="23"/>
      <c r="C127" s="23"/>
      <c r="D127" s="23"/>
      <c r="E127" s="23"/>
      <c r="F127" s="23"/>
      <c r="I127" s="23"/>
      <c r="L127" s="23"/>
    </row>
    <row r="128" spans="1:12" x14ac:dyDescent="0.2">
      <c r="A128" s="23"/>
      <c r="B128" s="23"/>
      <c r="C128" s="23"/>
      <c r="D128" s="23"/>
      <c r="E128" s="23"/>
      <c r="F128" s="23"/>
      <c r="I128" s="23"/>
      <c r="L128" s="23"/>
    </row>
    <row r="129" spans="1:12" x14ac:dyDescent="0.2">
      <c r="A129" s="23"/>
      <c r="B129" s="23"/>
      <c r="C129" s="23"/>
      <c r="D129" s="23"/>
      <c r="E129" s="23"/>
      <c r="F129" s="23"/>
      <c r="I129" s="23"/>
      <c r="L129" s="23"/>
    </row>
    <row r="130" spans="1:12" x14ac:dyDescent="0.2">
      <c r="A130" s="23"/>
      <c r="B130" s="23"/>
      <c r="C130" s="23"/>
      <c r="D130" s="23"/>
      <c r="E130" s="23"/>
      <c r="F130" s="23"/>
      <c r="I130" s="23"/>
      <c r="L130" s="23"/>
    </row>
  </sheetData>
  <pageMargins left="0.75" right="0.75" top="1" bottom="1" header="0.5" footer="0.5"/>
  <pageSetup paperSize="9" orientation="portrait" r:id="rId1"/>
  <headerFooter alignWithMargins="0">
    <oddFooter>&amp;C&amp;"Garamond,Normal"____________________________________________________________________________________
Administrative retningslinier for rammeorganisationer (bilag 6)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zoomScaleNormal="100" workbookViewId="0">
      <selection activeCell="B5" sqref="B5"/>
    </sheetView>
  </sheetViews>
  <sheetFormatPr defaultRowHeight="12.75" x14ac:dyDescent="0.2"/>
  <cols>
    <col min="2" max="2" width="41.28515625" customWidth="1"/>
    <col min="3" max="3" width="11.28515625" style="189" customWidth="1"/>
    <col min="4" max="4" width="10.28515625" customWidth="1"/>
    <col min="5" max="5" width="12.85546875" customWidth="1"/>
  </cols>
  <sheetData>
    <row r="1" spans="1:5" x14ac:dyDescent="0.2">
      <c r="A1" s="22" t="s">
        <v>73</v>
      </c>
    </row>
    <row r="2" spans="1:5" x14ac:dyDescent="0.2">
      <c r="A2" s="1" t="s">
        <v>74</v>
      </c>
    </row>
    <row r="3" spans="1:5" x14ac:dyDescent="0.2">
      <c r="A3" s="1" t="s">
        <v>111</v>
      </c>
    </row>
    <row r="4" spans="1:5" x14ac:dyDescent="0.2">
      <c r="A4" s="22"/>
    </row>
    <row r="5" spans="1:5" ht="25.5" x14ac:dyDescent="0.2">
      <c r="B5" s="190" t="s">
        <v>141</v>
      </c>
      <c r="C5" s="190" t="s">
        <v>104</v>
      </c>
      <c r="D5" s="74" t="s">
        <v>63</v>
      </c>
      <c r="E5" s="74" t="s">
        <v>64</v>
      </c>
    </row>
    <row r="6" spans="1:5" x14ac:dyDescent="0.2">
      <c r="B6" s="136" t="s">
        <v>65</v>
      </c>
      <c r="C6" s="75">
        <v>2100</v>
      </c>
      <c r="D6" s="76">
        <v>2076</v>
      </c>
      <c r="E6" s="77">
        <f>D6/D11</f>
        <v>0.66538461538461535</v>
      </c>
    </row>
    <row r="7" spans="1:5" x14ac:dyDescent="0.2">
      <c r="B7" s="136" t="s">
        <v>66</v>
      </c>
      <c r="C7" s="75">
        <v>1000</v>
      </c>
      <c r="D7" s="76">
        <v>1044</v>
      </c>
      <c r="E7" s="78">
        <f>D7/D11</f>
        <v>0.33461538461538459</v>
      </c>
    </row>
    <row r="8" spans="1:5" x14ac:dyDescent="0.2">
      <c r="B8" s="136"/>
      <c r="C8" s="75"/>
      <c r="D8" s="76"/>
      <c r="E8" s="78">
        <f>D8/D11</f>
        <v>0</v>
      </c>
    </row>
    <row r="9" spans="1:5" x14ac:dyDescent="0.2">
      <c r="B9" s="136"/>
      <c r="C9" s="75"/>
      <c r="D9" s="76"/>
      <c r="E9" s="78">
        <f>D9/D11</f>
        <v>0</v>
      </c>
    </row>
    <row r="10" spans="1:5" ht="13.5" thickBot="1" x14ac:dyDescent="0.25">
      <c r="B10" s="136"/>
      <c r="C10" s="75"/>
      <c r="D10" s="76"/>
      <c r="E10" s="78">
        <f>D10/D11</f>
        <v>0</v>
      </c>
    </row>
    <row r="11" spans="1:5" ht="13.5" thickTop="1" x14ac:dyDescent="0.2">
      <c r="B11" s="79" t="s">
        <v>67</v>
      </c>
      <c r="C11" s="80">
        <f>SUM(C6:C10)</f>
        <v>3100</v>
      </c>
      <c r="D11" s="80">
        <f t="shared" ref="D11:E11" si="0">SUBTOTAL(109,D6:D10)</f>
        <v>3120</v>
      </c>
      <c r="E11" s="81">
        <f t="shared" si="0"/>
        <v>1</v>
      </c>
    </row>
    <row r="12" spans="1:5" x14ac:dyDescent="0.2">
      <c r="B12" s="236"/>
    </row>
    <row r="15" spans="1:5" ht="25.5" x14ac:dyDescent="0.2">
      <c r="B15" s="82" t="s">
        <v>68</v>
      </c>
      <c r="C15" s="190" t="s">
        <v>104</v>
      </c>
      <c r="D15" s="74" t="s">
        <v>63</v>
      </c>
      <c r="E15" s="74" t="s">
        <v>64</v>
      </c>
    </row>
    <row r="16" spans="1:5" x14ac:dyDescent="0.2">
      <c r="B16" s="136" t="s">
        <v>69</v>
      </c>
      <c r="C16" s="75">
        <v>3500</v>
      </c>
      <c r="D16" s="76">
        <v>3264</v>
      </c>
      <c r="E16" s="72">
        <f>D16/$D$21</f>
        <v>0.31189679885332061</v>
      </c>
    </row>
    <row r="17" spans="2:5" x14ac:dyDescent="0.2">
      <c r="B17" s="136" t="s">
        <v>70</v>
      </c>
      <c r="C17" s="75">
        <v>4500</v>
      </c>
      <c r="D17" s="76">
        <v>4685</v>
      </c>
      <c r="E17" s="73">
        <f>D17/$D$21</f>
        <v>0.44768275203057811</v>
      </c>
    </row>
    <row r="18" spans="2:5" x14ac:dyDescent="0.2">
      <c r="B18" s="136" t="s">
        <v>71</v>
      </c>
      <c r="C18" s="75">
        <v>2500</v>
      </c>
      <c r="D18" s="76">
        <v>2516</v>
      </c>
      <c r="E18" s="73">
        <f>D18/$D$21</f>
        <v>0.2404204491161013</v>
      </c>
    </row>
    <row r="19" spans="2:5" x14ac:dyDescent="0.2">
      <c r="B19" s="136"/>
      <c r="C19" s="75"/>
      <c r="D19" s="76"/>
      <c r="E19" s="73">
        <f>D19/$D$21</f>
        <v>0</v>
      </c>
    </row>
    <row r="20" spans="2:5" ht="13.5" thickBot="1" x14ac:dyDescent="0.25">
      <c r="B20" s="136"/>
      <c r="C20" s="75"/>
      <c r="D20" s="76"/>
      <c r="E20" s="75">
        <f>D20/$D$21</f>
        <v>0</v>
      </c>
    </row>
    <row r="21" spans="2:5" ht="13.5" thickTop="1" x14ac:dyDescent="0.2">
      <c r="B21" s="79" t="s">
        <v>67</v>
      </c>
      <c r="C21" s="80">
        <f>SUM(C16:C20)</f>
        <v>10500</v>
      </c>
      <c r="D21" s="80">
        <f t="shared" ref="D21:E21" si="1">SUBTOTAL(109,D16:D20)</f>
        <v>10465</v>
      </c>
      <c r="E21" s="81">
        <f t="shared" si="1"/>
        <v>1</v>
      </c>
    </row>
    <row r="25" spans="2:5" ht="25.5" x14ac:dyDescent="0.2">
      <c r="B25" s="82" t="s">
        <v>107</v>
      </c>
      <c r="C25" s="190" t="s">
        <v>104</v>
      </c>
      <c r="D25" s="74" t="s">
        <v>63</v>
      </c>
      <c r="E25" s="74" t="s">
        <v>64</v>
      </c>
    </row>
    <row r="26" spans="2:5" x14ac:dyDescent="0.2">
      <c r="B26" s="136" t="s">
        <v>109</v>
      </c>
      <c r="C26" s="75">
        <v>1500</v>
      </c>
      <c r="D26" s="76">
        <v>1565</v>
      </c>
      <c r="E26" s="72">
        <f>D26/D31</f>
        <v>0.47932618683001532</v>
      </c>
    </row>
    <row r="27" spans="2:5" x14ac:dyDescent="0.2">
      <c r="B27" s="136" t="s">
        <v>108</v>
      </c>
      <c r="C27" s="75">
        <v>1500</v>
      </c>
      <c r="D27" s="76">
        <v>1700</v>
      </c>
      <c r="E27" s="73">
        <f>D27/D31</f>
        <v>0.52067381316998473</v>
      </c>
    </row>
    <row r="28" spans="2:5" x14ac:dyDescent="0.2">
      <c r="B28" s="136"/>
      <c r="C28" s="75"/>
      <c r="D28" s="76"/>
      <c r="E28" s="73">
        <f>D28/D31</f>
        <v>0</v>
      </c>
    </row>
    <row r="29" spans="2:5" x14ac:dyDescent="0.2">
      <c r="B29" s="136"/>
      <c r="C29" s="75"/>
      <c r="D29" s="76"/>
      <c r="E29" s="73">
        <f>D29/D31</f>
        <v>0</v>
      </c>
    </row>
    <row r="30" spans="2:5" ht="13.5" thickBot="1" x14ac:dyDescent="0.25">
      <c r="B30" s="136"/>
      <c r="C30" s="75"/>
      <c r="D30" s="76"/>
      <c r="E30" s="83">
        <f>D30/D31</f>
        <v>0</v>
      </c>
    </row>
    <row r="31" spans="2:5" ht="13.5" thickTop="1" x14ac:dyDescent="0.2">
      <c r="B31" s="79" t="s">
        <v>67</v>
      </c>
      <c r="C31" s="80">
        <f>SUM(C26:C30)</f>
        <v>3000</v>
      </c>
      <c r="D31" s="80">
        <f t="shared" ref="D31:E31" si="2">SUBTOTAL(109,D26:D30)</f>
        <v>3265</v>
      </c>
      <c r="E31" s="81">
        <f t="shared" si="2"/>
        <v>1</v>
      </c>
    </row>
    <row r="35" spans="2:5" ht="25.5" x14ac:dyDescent="0.2">
      <c r="B35" s="82" t="s">
        <v>72</v>
      </c>
      <c r="C35" s="190" t="s">
        <v>104</v>
      </c>
      <c r="D35" s="74" t="s">
        <v>63</v>
      </c>
      <c r="E35" s="74" t="s">
        <v>64</v>
      </c>
    </row>
    <row r="36" spans="2:5" x14ac:dyDescent="0.2">
      <c r="B36" s="136" t="s">
        <v>110</v>
      </c>
      <c r="C36" s="75">
        <v>250</v>
      </c>
      <c r="D36" s="84">
        <v>229</v>
      </c>
      <c r="E36" s="85">
        <f>D36/D41</f>
        <v>1</v>
      </c>
    </row>
    <row r="37" spans="2:5" x14ac:dyDescent="0.2">
      <c r="B37" s="136"/>
      <c r="C37" s="75"/>
      <c r="D37" s="84"/>
      <c r="E37" s="85">
        <f>D37/D41</f>
        <v>0</v>
      </c>
    </row>
    <row r="38" spans="2:5" x14ac:dyDescent="0.2">
      <c r="B38" s="136"/>
      <c r="C38" s="75"/>
      <c r="D38" s="84"/>
      <c r="E38" s="85">
        <f>D38/D41</f>
        <v>0</v>
      </c>
    </row>
    <row r="39" spans="2:5" x14ac:dyDescent="0.2">
      <c r="B39" s="136"/>
      <c r="C39" s="75"/>
      <c r="D39" s="84"/>
      <c r="E39" s="85">
        <f>D39/D41</f>
        <v>0</v>
      </c>
    </row>
    <row r="40" spans="2:5" ht="13.5" thickBot="1" x14ac:dyDescent="0.25">
      <c r="B40" s="136"/>
      <c r="C40" s="75"/>
      <c r="D40" s="84"/>
      <c r="E40" s="85">
        <f>D40/D41</f>
        <v>0</v>
      </c>
    </row>
    <row r="41" spans="2:5" ht="13.5" thickTop="1" x14ac:dyDescent="0.2">
      <c r="B41" s="79" t="s">
        <v>67</v>
      </c>
      <c r="C41" s="80">
        <f>SUM(C36:C40)</f>
        <v>250</v>
      </c>
      <c r="D41" s="80">
        <f t="shared" ref="D41:E41" si="3">SUBTOTAL(109,D36:D40)</f>
        <v>229</v>
      </c>
      <c r="E41" s="81">
        <f t="shared" si="3"/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1</vt:i4>
      </vt:variant>
    </vt:vector>
  </HeadingPairs>
  <TitlesOfParts>
    <vt:vector size="6" baseType="lpstr">
      <vt:lpstr>Resume</vt:lpstr>
      <vt:lpstr>Resumé</vt:lpstr>
      <vt:lpstr>Sektor og Landespecifikation</vt:lpstr>
      <vt:lpstr>Øvrige aktiviteter</vt:lpstr>
      <vt:lpstr>Egenfinansieringsspecifikation</vt:lpstr>
      <vt:lpstr>Resumé!Udskriftsområde</vt:lpstr>
    </vt:vector>
  </TitlesOfParts>
  <Company>Udenrigsministeriet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HMC</dc:creator>
  <cp:lastModifiedBy>Benedicte Rebecca Storm</cp:lastModifiedBy>
  <cp:lastPrinted>2015-10-06T11:31:47Z</cp:lastPrinted>
  <dcterms:created xsi:type="dcterms:W3CDTF">2000-12-21T10:43:20Z</dcterms:created>
  <dcterms:modified xsi:type="dcterms:W3CDTF">2016-09-01T13:16:22Z</dcterms:modified>
</cp:coreProperties>
</file>